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ตลาดปศุสัตว์\63\"/>
    </mc:Choice>
  </mc:AlternateContent>
  <bookViews>
    <workbookView xWindow="0" yWindow="0" windowWidth="15345" windowHeight="4560" firstSheet="1" activeTab="12"/>
  </bookViews>
  <sheets>
    <sheet name="ICT-Survey" sheetId="5" r:id="rId1"/>
    <sheet name="พ.ย." sheetId="8" r:id="rId2"/>
    <sheet name="ธ.ค." sheetId="9" r:id="rId3"/>
    <sheet name="ม.ค." sheetId="10" r:id="rId4"/>
    <sheet name="กพ" sheetId="11" r:id="rId5"/>
    <sheet name="มี.ค." sheetId="12" r:id="rId6"/>
    <sheet name="เม.ย" sheetId="13" r:id="rId7"/>
    <sheet name="พ.ค" sheetId="14" r:id="rId8"/>
    <sheet name="มิ.ย" sheetId="15" r:id="rId9"/>
    <sheet name="ต.ค" sheetId="19" r:id="rId10"/>
    <sheet name="พย" sheetId="20" r:id="rId11"/>
    <sheet name="ธ.ค" sheetId="21" r:id="rId12"/>
    <sheet name="1ม.ค." sheetId="22" r:id="rId13"/>
  </sheets>
  <calcPr calcId="152511"/>
</workbook>
</file>

<file path=xl/calcChain.xml><?xml version="1.0" encoding="utf-8"?>
<calcChain xmlns="http://schemas.openxmlformats.org/spreadsheetml/2006/main">
  <c r="B20" i="22" l="1"/>
  <c r="T14" i="22" l="1"/>
  <c r="S14" i="22"/>
  <c r="R14" i="22"/>
  <c r="Q14" i="22"/>
  <c r="P14" i="22"/>
  <c r="O14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E20" i="22"/>
  <c r="D20" i="22"/>
  <c r="C20" i="22"/>
  <c r="T20" i="21" l="1"/>
  <c r="B20" i="21"/>
  <c r="S20" i="21"/>
  <c r="Q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R20" i="21"/>
  <c r="P20" i="21"/>
  <c r="C20" i="20" l="1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B20" i="20"/>
  <c r="T14" i="20"/>
  <c r="S14" i="20"/>
  <c r="R14" i="20"/>
  <c r="Q14" i="20"/>
  <c r="P14" i="20"/>
  <c r="O14" i="20"/>
  <c r="T20" i="19" l="1"/>
  <c r="R20" i="19"/>
  <c r="Q20" i="19"/>
  <c r="N20" i="19"/>
  <c r="M20" i="19"/>
  <c r="L20" i="19"/>
  <c r="K20" i="19"/>
  <c r="J20" i="19"/>
  <c r="I20" i="19"/>
  <c r="G20" i="19"/>
  <c r="F20" i="19"/>
  <c r="E20" i="19"/>
  <c r="D20" i="19"/>
  <c r="C20" i="19"/>
  <c r="P20" i="19"/>
  <c r="S20" i="19"/>
  <c r="B20" i="19"/>
  <c r="T14" i="15" l="1"/>
  <c r="S14" i="15"/>
  <c r="R14" i="15"/>
  <c r="Q14" i="15"/>
  <c r="P14" i="15"/>
  <c r="O14" i="15"/>
  <c r="N21" i="15" l="1"/>
  <c r="M21" i="15"/>
  <c r="L21" i="15"/>
  <c r="K21" i="15"/>
  <c r="J21" i="15"/>
  <c r="I21" i="15"/>
  <c r="H21" i="15"/>
  <c r="F21" i="15"/>
  <c r="E21" i="15"/>
  <c r="D21" i="15"/>
  <c r="C21" i="15"/>
  <c r="B20" i="14"/>
  <c r="T14" i="14" l="1"/>
  <c r="S14" i="14"/>
  <c r="R14" i="14"/>
  <c r="Q14" i="14"/>
  <c r="P14" i="14"/>
  <c r="O14" i="14"/>
  <c r="N21" i="14" l="1"/>
  <c r="M21" i="14"/>
  <c r="L21" i="14"/>
  <c r="K21" i="14"/>
  <c r="J21" i="14"/>
  <c r="I21" i="14"/>
  <c r="H21" i="14"/>
  <c r="F21" i="14"/>
  <c r="E21" i="14"/>
  <c r="D21" i="14"/>
  <c r="C21" i="14"/>
  <c r="B21" i="14"/>
  <c r="T14" i="13"/>
  <c r="S14" i="13"/>
  <c r="R14" i="13"/>
  <c r="Q14" i="13"/>
  <c r="P14" i="13"/>
  <c r="O14" i="13"/>
  <c r="N21" i="13" l="1"/>
  <c r="M21" i="13"/>
  <c r="L21" i="13"/>
  <c r="K21" i="13"/>
  <c r="J21" i="13"/>
  <c r="I21" i="13"/>
  <c r="H21" i="13"/>
  <c r="F21" i="13"/>
  <c r="E21" i="13"/>
  <c r="D21" i="13"/>
  <c r="C21" i="13"/>
  <c r="B21" i="13"/>
  <c r="N21" i="12"/>
  <c r="M21" i="12"/>
  <c r="L21" i="12"/>
  <c r="K21" i="12"/>
  <c r="J21" i="12"/>
  <c r="H21" i="12"/>
  <c r="I21" i="12"/>
  <c r="F21" i="12"/>
  <c r="E21" i="12"/>
  <c r="D21" i="12"/>
  <c r="C21" i="12"/>
  <c r="N20" i="12"/>
  <c r="M20" i="12"/>
  <c r="L20" i="12"/>
  <c r="K20" i="12"/>
  <c r="J20" i="12"/>
  <c r="F20" i="12"/>
  <c r="E20" i="12"/>
  <c r="D20" i="12"/>
  <c r="C20" i="12"/>
  <c r="B20" i="12"/>
  <c r="B21" i="12" s="1"/>
  <c r="T14" i="12"/>
  <c r="S14" i="12"/>
  <c r="R14" i="12"/>
  <c r="Q14" i="12"/>
  <c r="P14" i="12"/>
  <c r="O14" i="12"/>
  <c r="N20" i="11"/>
  <c r="M20" i="11"/>
  <c r="I20" i="11"/>
  <c r="C20" i="11"/>
  <c r="D20" i="11"/>
  <c r="E20" i="11"/>
  <c r="F20" i="11"/>
  <c r="G20" i="11"/>
  <c r="H20" i="11"/>
  <c r="J20" i="11"/>
  <c r="K20" i="11"/>
  <c r="L20" i="11"/>
  <c r="B20" i="11"/>
  <c r="T14" i="11"/>
  <c r="S14" i="11"/>
  <c r="R14" i="11"/>
  <c r="Q14" i="11"/>
  <c r="P14" i="11"/>
  <c r="O14" i="11"/>
  <c r="T21" i="11" l="1"/>
  <c r="Q21" i="11"/>
  <c r="O21" i="11"/>
  <c r="J21" i="11"/>
  <c r="H21" i="11"/>
  <c r="T21" i="10"/>
  <c r="Q21" i="10"/>
  <c r="O21" i="10"/>
  <c r="N21" i="10" l="1"/>
  <c r="N20" i="10"/>
  <c r="M21" i="10"/>
  <c r="M20" i="10"/>
  <c r="L21" i="10"/>
  <c r="L20" i="10"/>
  <c r="K21" i="10"/>
  <c r="K20" i="10"/>
  <c r="J21" i="10"/>
  <c r="J20" i="10"/>
  <c r="I21" i="10"/>
  <c r="H21" i="10"/>
  <c r="H20" i="10"/>
  <c r="G21" i="10"/>
  <c r="G20" i="10"/>
  <c r="F21" i="10"/>
  <c r="F20" i="10"/>
  <c r="E21" i="10"/>
  <c r="E20" i="10"/>
  <c r="D21" i="10"/>
  <c r="D20" i="10"/>
  <c r="C21" i="10"/>
  <c r="C20" i="10"/>
  <c r="B21" i="10"/>
  <c r="N20" i="9" l="1"/>
  <c r="M20" i="9"/>
  <c r="L20" i="9"/>
  <c r="K20" i="9"/>
  <c r="J20" i="9"/>
  <c r="H20" i="9"/>
  <c r="G20" i="9"/>
  <c r="F20" i="9"/>
  <c r="E20" i="9"/>
  <c r="D20" i="9"/>
  <c r="C20" i="9"/>
  <c r="B20" i="9"/>
  <c r="T14" i="9" l="1"/>
  <c r="T20" i="9" s="1"/>
  <c r="S14" i="9"/>
  <c r="R14" i="9"/>
  <c r="R20" i="9" s="1"/>
  <c r="Q14" i="9"/>
  <c r="Q20" i="9" s="1"/>
  <c r="P14" i="9"/>
  <c r="O14" i="9"/>
  <c r="O20" i="9" s="1"/>
  <c r="T14" i="8" l="1"/>
  <c r="S14" i="8"/>
  <c r="R14" i="8"/>
  <c r="Q14" i="8"/>
  <c r="P14" i="8"/>
  <c r="O14" i="8"/>
  <c r="N20" i="8" l="1"/>
  <c r="M20" i="8"/>
  <c r="L20" i="8"/>
  <c r="K20" i="8"/>
  <c r="J20" i="8"/>
  <c r="H20" i="8"/>
  <c r="F20" i="8"/>
  <c r="E20" i="8"/>
  <c r="D20" i="8"/>
  <c r="C20" i="8"/>
  <c r="B20" i="8"/>
  <c r="I16" i="13"/>
  <c r="I16" i="12"/>
  <c r="I16" i="8"/>
  <c r="I16" i="10"/>
  <c r="I16" i="14"/>
  <c r="I16" i="15"/>
  <c r="I16" i="9"/>
  <c r="I16" i="11"/>
</calcChain>
</file>

<file path=xl/sharedStrings.xml><?xml version="1.0" encoding="utf-8"?>
<sst xmlns="http://schemas.openxmlformats.org/spreadsheetml/2006/main" count="1304" uniqueCount="109">
  <si>
    <t>รายการ</t>
  </si>
  <si>
    <t>ลำดับ</t>
  </si>
  <si>
    <t>ระบบทะเบียนเกษตรกรผู้เลี้ยงสัตว์</t>
  </si>
  <si>
    <t>เป้าหมายการปรับปรุงข้อมูลเกษตรกรผู้เลี้ยงสัตว์ (ราย)</t>
  </si>
  <si>
    <t>ผลการปรับปรุงข้อมูลเกษตรกรผู้เลี้ยงสัตว์ (ราย)</t>
  </si>
  <si>
    <t>ระบบภูมิสารสนเทศเขตเศรษฐกิจเพื่อการลงทุนด้านปศุสัตว์ (GeoDLD)</t>
  </si>
  <si>
    <t>ปรับปรุงข้อมูลพิกัดสถานที่ดำเนินงานด้านปศุสัตว์ (จุด)</t>
  </si>
  <si>
    <t>เพิ่มข้อมูลพิกัดสถานที่ดำเนินงานด้านปศุสัตว์ (จุด)</t>
  </si>
  <si>
    <t>1. ....................................................................................................</t>
  </si>
  <si>
    <t>2. ....................................................................................................</t>
  </si>
  <si>
    <t>3. ....................................................................................................</t>
  </si>
  <si>
    <t>ผู้รายงาน................................................................</t>
  </si>
  <si>
    <t>(...............................................................)</t>
  </si>
  <si>
    <t>ตำแหน่ง................................................................</t>
  </si>
  <si>
    <t>ผู้รับรอง................................................................</t>
  </si>
  <si>
    <t>สรุปผลการดำเนินงาน (ร้อยละ)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</si>
  <si>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</si>
  <si>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</si>
  <si>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</si>
  <si>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</si>
  <si>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</si>
  <si>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</si>
  <si>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</si>
  <si>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</si>
  <si>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</si>
  <si>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</si>
  <si>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</si>
  <si>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</si>
  <si>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</si>
  <si>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สรุปผล/นำเสนอ/จัดส่งรายงานผลการปรับปรุงข้อมูลเกษตรกรรายอำเภอ </t>
  </si>
  <si>
    <t>1. ชั้นข้อมูล..............................................................................................</t>
  </si>
  <si>
    <t>2. ชั้นข้อมูล..............................................................................................</t>
  </si>
  <si>
    <t>3. ชั้นข้อมูล..............................................................................................</t>
  </si>
  <si>
    <t>สรุปการจัดทำข้อมูลสารสนเทศด้านปศุสัตว์อื่นๆ ที่ได้รับมอบหมาย</t>
  </si>
  <si>
    <t>รายงานผลการปฏิบัติงานข้อมูลสารสนเทศด้านปศุสัตว์ ประจำปีงบประมาณ พ.ศ. 2561</t>
  </si>
  <si>
    <t>วันที่.................................................................</t>
  </si>
  <si>
    <t>4. ....................................................................................................</t>
  </si>
  <si>
    <t>ศฐ.01</t>
  </si>
  <si>
    <t>อำเภอ</t>
  </si>
  <si>
    <t xml:space="preserve">ราคาสัตว์มีชีวิตที่เกษตรกรขายได้ ณ หน้าฟาร์ม </t>
  </si>
  <si>
    <t>โคเนื้อ</t>
  </si>
  <si>
    <t>โคขุน</t>
  </si>
  <si>
    <t>กระบือ</t>
  </si>
  <si>
    <t>สุกร</t>
  </si>
  <si>
    <t>แพะ</t>
  </si>
  <si>
    <t>แกะ</t>
  </si>
  <si>
    <t>ไก่เนื้อ</t>
  </si>
  <si>
    <t>ไก่พื้นเมือง</t>
  </si>
  <si>
    <t>เป็ดเนื้อ</t>
  </si>
  <si>
    <t>เป็ดเทศ</t>
  </si>
  <si>
    <t>ไข่ไก่</t>
  </si>
  <si>
    <t>ไข่เป็ด</t>
  </si>
  <si>
    <t>ตามอาชญาบัตรสัตว์</t>
  </si>
  <si>
    <t>คาดว่าถูกฆ่าจริง</t>
  </si>
  <si>
    <t>บาท/กก.</t>
  </si>
  <si>
    <t>อิสระ</t>
  </si>
  <si>
    <t>ประกันราคา</t>
  </si>
  <si>
    <t>(บาท/ฟอง)</t>
  </si>
  <si>
    <t>โค</t>
  </si>
  <si>
    <t>รวม/เฉลี่ย</t>
  </si>
  <si>
    <t>1. ราคาที่เกษตรกรขายได้ หมายถึงราคาขายสินค้าปศุสัตว์เพื่อนำไปเชือดและชำแหละเป็นเนื้อที่จำหน่าย ณ หน้าฟาร์มของเกษตรกร</t>
  </si>
  <si>
    <t>3. ราคาไข่ไก่และไข่เป็ด หมายถึงราคาไข่ที่เกษตรกรจำหน่าย ณ หน้าฟาร์ม และเป็นไข่ขนาดคละ</t>
  </si>
  <si>
    <t>4. ราคาที่เกษตรกรขายได้เฉลี่ยระดับจังหวัด หมายถึง ค่าเฉลี่ยของราคาที่เกษตรกรขายได้ในระดับอำเภอ</t>
  </si>
  <si>
    <t>จำนวนสัตว์ที่ถูกฆ่า (ตัว)</t>
  </si>
  <si>
    <t xml:space="preserve">หมายเหตุ: </t>
  </si>
  <si>
    <t>รายงานข้อมูลราคาสินค้าปศุสัตว์ที่เกษตรกรขายได้ ณ หน้าฟาร์ม และจำนวนสัตว์ที่ถูกฆ่า</t>
  </si>
  <si>
    <t>5. การคำนวณราคาฯ เฉลี่ยและรวมจำนวนสัตว์ที่ถูกฆ่า เจ้าหน้าที่ของจังหวัดไม่ต้องคำนวณ เพียงแค่บันทึกข้อมูลลงในระดับอำเภอเท่านั้น</t>
  </si>
  <si>
    <t>2. โคขุน หมายถึง โคเนื้อพันธุ์ลูกผสมที่มีเลือดยุโรป รวมทั้งพันธุ์ที่ปรับปรุงในประเทศไทยเพื่อต้องการเนื้อคุณภาพใกล้เคียงกับเนื้อนำเข้า นำมาขุนที่น้ำหนักตัว 250 กก. จนได้น้ำหนัก 550-600 กก. ในระยะเวลา 8-12 เดือน</t>
  </si>
  <si>
    <t xml:space="preserve">   หรือโคที่นำมาขุนเพียง 4-5 เดือน จนได้น้ำหนัก 450 กก.</t>
  </si>
  <si>
    <r>
      <t>หมายเหตุ:</t>
    </r>
    <r>
      <rPr>
        <sz val="16"/>
        <color theme="1"/>
        <rFont val="TH SarabunPSK"/>
        <family val="2"/>
      </rPr>
      <t xml:space="preserve">    - ข้อมูลตัดยอด ณ วันที่ 20 ของทุกเดือน และจัดส่งรายงานให้กับศูนย์เทคโนโลยีสารสนเทศและการสื่อสาร ภายในวันที่ 25 ของทุกเดือน</t>
    </r>
  </si>
  <si>
    <t xml:space="preserve">                     - กรุณาส่งไฟล์ Excel ให้ศูนย์เทคโนโลยีสารสนเทศและการสื่อสาร กรมปศุสัตว์ โดยส่งมาที่ E-mail address: report_ict@dld.go.th</t>
  </si>
  <si>
    <t>6. กรุณาส่งไฟล์ Excel ให้ศูนย์เทคโนโลยีสารสนเทศและการสื่อสาร กรมปศุสัตว์ โดยส่งมาที่ E-mail address: report_ict@dld.go.th</t>
  </si>
  <si>
    <t>เมืองกำแพงเพชร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</si>
  <si>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</si>
  <si>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</si>
  <si>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</si>
  <si>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</si>
  <si>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</si>
  <si>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</si>
  <si>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</si>
  <si>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</si>
  <si>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บึงสามัคคี</t>
  </si>
  <si>
    <t>โกสัมพีนคร</t>
  </si>
  <si>
    <t>สำนักงานปศุสัตว์จังหวัด......กำแพงเพชร........</t>
  </si>
  <si>
    <t xml:space="preserve"> -</t>
  </si>
  <si>
    <t>-</t>
  </si>
  <si>
    <t>ประจำเดือน…พฤศจิกายน….. พ.ศ. …2561</t>
  </si>
  <si>
    <t>3.5</t>
  </si>
  <si>
    <t>ประจำเดือน…ธันวาคม….. พ.ศ. …2561</t>
  </si>
  <si>
    <t>12</t>
  </si>
  <si>
    <t>ประจำเดือน…มกราคม….. พ.ศ. …2562</t>
  </si>
  <si>
    <t>ประจำเดือน…กุมภาพันธ์….. พ.ศ. …2562</t>
  </si>
  <si>
    <t>ประจำเดือน…มีนาคม….. พ.ศ. …2562</t>
  </si>
  <si>
    <t>ประจำเดือน…เมษายน….. พ.ศ. …2562</t>
  </si>
  <si>
    <t>71,25</t>
  </si>
  <si>
    <t>ประจำเดือน…พฤษภาคม….. พ.ศ. …2562</t>
  </si>
  <si>
    <t>76,25</t>
  </si>
  <si>
    <t>ประจำเดือน…มิถุนายน….. พ.ศ. …2562</t>
  </si>
  <si>
    <t>ประจำเดือน…ตุลาคม... พ.ศ. …2562</t>
  </si>
  <si>
    <t>ประจำเดือน…พฤศจิกายน... พ.ศ. …2562</t>
  </si>
  <si>
    <t xml:space="preserve"> - </t>
  </si>
  <si>
    <t xml:space="preserve"> -   </t>
  </si>
  <si>
    <t>ประจำเดือน…ธันวาคม... พ.ศ. …2562</t>
  </si>
  <si>
    <t>65.00</t>
  </si>
  <si>
    <t>ประจำเดือน…มกราคม... พ.ศ. …2563</t>
  </si>
  <si>
    <t>75.00</t>
  </si>
  <si>
    <t xml:space="preserve">  - </t>
  </si>
  <si>
    <t xml:space="preserve">  -  </t>
  </si>
  <si>
    <t xml:space="preserve">  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</si>
</sst>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0.0"/>
    <numFmt numFmtId="188" formatCode="_-* #,##0_-;\-* #,##0_-;_-* &quot;-&quot;??_-;_-@_-"/>
    <numFmt numFmtId="192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2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quotePrefix="1" applyFont="1" applyBorder="1"/>
    <xf numFmtId="0" fontId="7" fillId="0" borderId="3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quotePrefix="1" applyFont="1" applyBorder="1"/>
    <xf numFmtId="0" fontId="7" fillId="0" borderId="2" xfId="0" applyFont="1" applyBorder="1"/>
    <xf numFmtId="0" fontId="7" fillId="0" borderId="0" xfId="0" applyFont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4" xfId="0" applyFont="1" applyFill="1" applyBorder="1" applyAlignment="1">
      <alignment horizontal="center"/>
    </xf>
    <xf numFmtId="43" fontId="5" fillId="0" borderId="4" xfId="1" applyFont="1" applyFill="1" applyBorder="1"/>
    <xf numFmtId="0" fontId="11" fillId="0" borderId="12" xfId="5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11" fillId="0" borderId="12" xfId="5" applyNumberFormat="1" applyFont="1" applyBorder="1" applyAlignment="1">
      <alignment horizontal="center"/>
    </xf>
    <xf numFmtId="0" fontId="5" fillId="0" borderId="4" xfId="1" applyNumberFormat="1" applyFont="1" applyFill="1" applyBorder="1"/>
    <xf numFmtId="0" fontId="11" fillId="0" borderId="10" xfId="5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187" fontId="11" fillId="0" borderId="10" xfId="5" applyNumberFormat="1" applyFont="1" applyBorder="1" applyAlignment="1">
      <alignment horizontal="center"/>
    </xf>
    <xf numFmtId="43" fontId="11" fillId="0" borderId="10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43" fontId="11" fillId="0" borderId="10" xfId="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4" xfId="5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187" fontId="11" fillId="0" borderId="4" xfId="5" applyNumberFormat="1" applyFont="1" applyBorder="1" applyAlignment="1">
      <alignment horizontal="center"/>
    </xf>
    <xf numFmtId="43" fontId="11" fillId="0" borderId="4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8" fontId="5" fillId="0" borderId="4" xfId="1" applyNumberFormat="1" applyFont="1" applyFill="1" applyBorder="1"/>
    <xf numFmtId="0" fontId="4" fillId="0" borderId="10" xfId="5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4" xfId="1" applyNumberFormat="1" applyFont="1" applyBorder="1" applyAlignment="1">
      <alignment horizontal="center"/>
    </xf>
    <xf numFmtId="0" fontId="4" fillId="2" borderId="14" xfId="1" applyNumberFormat="1" applyFont="1" applyFill="1" applyBorder="1" applyAlignment="1">
      <alignment horizontal="center"/>
    </xf>
    <xf numFmtId="0" fontId="4" fillId="0" borderId="4" xfId="5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4" fillId="0" borderId="11" xfId="1" applyFont="1" applyBorder="1" applyAlignment="1">
      <alignment horizontal="center"/>
    </xf>
    <xf numFmtId="43" fontId="4" fillId="0" borderId="11" xfId="1" applyFont="1" applyBorder="1" applyAlignment="1">
      <alignment horizontal="center" vertical="center"/>
    </xf>
    <xf numFmtId="43" fontId="4" fillId="0" borderId="11" xfId="1" applyFont="1" applyBorder="1"/>
    <xf numFmtId="0" fontId="5" fillId="0" borderId="4" xfId="0" applyFont="1" applyBorder="1" applyAlignment="1">
      <alignment horizontal="center"/>
    </xf>
    <xf numFmtId="0" fontId="4" fillId="0" borderId="11" xfId="1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43" fontId="4" fillId="0" borderId="11" xfId="1" applyFont="1" applyBorder="1" applyAlignment="1">
      <alignment vertical="center"/>
    </xf>
    <xf numFmtId="43" fontId="4" fillId="0" borderId="14" xfId="1" applyFont="1" applyBorder="1" applyAlignment="1">
      <alignment horizontal="center"/>
    </xf>
    <xf numFmtId="43" fontId="4" fillId="0" borderId="14" xfId="1" applyFont="1" applyBorder="1" applyAlignment="1">
      <alignment horizontal="center" vertical="center"/>
    </xf>
    <xf numFmtId="41" fontId="5" fillId="0" borderId="0" xfId="0" applyNumberFormat="1" applyFont="1"/>
    <xf numFmtId="43" fontId="5" fillId="0" borderId="0" xfId="0" applyNumberFormat="1" applyFont="1"/>
    <xf numFmtId="0" fontId="5" fillId="0" borderId="0" xfId="0" applyFont="1"/>
    <xf numFmtId="0" fontId="4" fillId="0" borderId="0" xfId="0" applyFont="1"/>
    <xf numFmtId="0" fontId="5" fillId="0" borderId="0" xfId="0" applyFont="1" applyAlignment="1"/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5" fillId="0" borderId="4" xfId="1" applyNumberFormat="1" applyFont="1" applyFill="1" applyBorder="1"/>
    <xf numFmtId="0" fontId="11" fillId="0" borderId="11" xfId="5" applyFont="1" applyBorder="1" applyAlignment="1">
      <alignment horizontal="center"/>
    </xf>
    <xf numFmtId="0" fontId="11" fillId="0" borderId="10" xfId="5" applyFont="1" applyBorder="1" applyAlignment="1">
      <alignment horizontal="center"/>
    </xf>
    <xf numFmtId="187" fontId="11" fillId="0" borderId="10" xfId="5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43" fontId="5" fillId="0" borderId="4" xfId="1" applyNumberFormat="1" applyFont="1" applyFill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8" fontId="11" fillId="0" borderId="10" xfId="12" applyNumberFormat="1" applyFont="1" applyBorder="1" applyAlignment="1">
      <alignment horizontal="center"/>
    </xf>
    <xf numFmtId="0" fontId="4" fillId="0" borderId="0" xfId="0" applyFont="1"/>
    <xf numFmtId="0" fontId="11" fillId="0" borderId="10" xfId="5" applyFont="1" applyBorder="1" applyAlignment="1">
      <alignment horizontal="center"/>
    </xf>
    <xf numFmtId="187" fontId="11" fillId="0" borderId="10" xfId="5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1" fontId="11" fillId="0" borderId="10" xfId="5" applyNumberFormat="1" applyFont="1" applyBorder="1" applyAlignment="1">
      <alignment horizontal="center"/>
    </xf>
    <xf numFmtId="0" fontId="4" fillId="0" borderId="2" xfId="5" applyFont="1" applyBorder="1" applyAlignment="1">
      <alignment horizontal="center"/>
    </xf>
    <xf numFmtId="0" fontId="11" fillId="0" borderId="1" xfId="5" applyFont="1" applyBorder="1" applyAlignment="1">
      <alignment horizontal="center"/>
    </xf>
    <xf numFmtId="188" fontId="5" fillId="0" borderId="4" xfId="1" applyNumberFormat="1" applyFont="1" applyFill="1" applyBorder="1" applyAlignment="1">
      <alignment shrinkToFit="1"/>
    </xf>
    <xf numFmtId="0" fontId="5" fillId="0" borderId="4" xfId="0" applyFont="1" applyBorder="1" applyAlignment="1">
      <alignment horizontal="center"/>
    </xf>
    <xf numFmtId="188" fontId="11" fillId="0" borderId="10" xfId="14" applyNumberFormat="1" applyFont="1" applyBorder="1" applyAlignment="1">
      <alignment horizontal="center"/>
    </xf>
    <xf numFmtId="188" fontId="11" fillId="0" borderId="1" xfId="5" applyNumberFormat="1" applyFont="1" applyBorder="1" applyAlignment="1">
      <alignment horizontal="center"/>
    </xf>
    <xf numFmtId="0" fontId="11" fillId="0" borderId="10" xfId="5" applyFont="1" applyBorder="1" applyAlignment="1">
      <alignment horizontal="center"/>
    </xf>
    <xf numFmtId="187" fontId="11" fillId="0" borderId="10" xfId="5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41" fontId="11" fillId="0" borderId="10" xfId="16" applyNumberFormat="1" applyFont="1" applyBorder="1" applyAlignment="1">
      <alignment horizontal="center"/>
    </xf>
    <xf numFmtId="0" fontId="11" fillId="0" borderId="10" xfId="5" applyFont="1" applyBorder="1" applyAlignment="1">
      <alignment horizontal="center"/>
    </xf>
    <xf numFmtId="187" fontId="11" fillId="0" borderId="10" xfId="5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0" xfId="5" applyFont="1" applyBorder="1" applyAlignment="1">
      <alignment horizontal="center"/>
    </xf>
  </cellXfs>
  <cellStyles count="18">
    <cellStyle name="Comma 2" xfId="3"/>
    <cellStyle name="Comma 2 2" xfId="7"/>
    <cellStyle name="Comma 2 3" xfId="9"/>
    <cellStyle name="Comma 2 4" xfId="11"/>
    <cellStyle name="Comma 2 5" xfId="13"/>
    <cellStyle name="Comma 2 6" xfId="15"/>
    <cellStyle name="Comma 2 7" xfId="17"/>
    <cellStyle name="Normal 2" xfId="4"/>
    <cellStyle name="Normal 3" xfId="2"/>
    <cellStyle name="เครื่องหมายจุลภาค" xfId="1" builtinId="3"/>
    <cellStyle name="เครื่องหมายจุลภาค 2" xfId="6"/>
    <cellStyle name="เครื่องหมายจุลภาค 3" xfId="8"/>
    <cellStyle name="เครื่องหมายจุลภาค 4" xfId="10"/>
    <cellStyle name="เครื่องหมายจุลภาค 5" xfId="12"/>
    <cellStyle name="เครื่องหมายจุลภาค 6" xfId="14"/>
    <cellStyle name="เครื่องหมายจุลภาค 7" xfId="16"/>
    <cellStyle name="ปกติ" xfId="0" builtinId="0"/>
    <cellStyle name="ปกติ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73" zoomScaleNormal="73" workbookViewId="0">
      <selection activeCell="B25" sqref="B25"/>
    </sheetView>
  </sheetViews>
  <sheetFormatPr defaultRowHeight="21" x14ac:dyDescent="0.35"/>
  <cols>
    <col min="1" max="1" width="6.625" style="5" customWidth="1"/>
    <col min="2" max="2" width="58.625" style="4" customWidth="1"/>
    <col min="3" max="14" width="7.625" style="4" customWidth="1"/>
    <col min="15" max="15" width="10.625" style="4" customWidth="1"/>
    <col min="16" max="16384" width="9" style="4"/>
  </cols>
  <sheetData>
    <row r="1" spans="1:15" ht="26.25" x14ac:dyDescent="0.35">
      <c r="A1" s="100" t="s">
        <v>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3" spans="1:15" ht="23.25" x14ac:dyDescent="0.35">
      <c r="A3" s="16" t="s">
        <v>1</v>
      </c>
      <c r="B3" s="17" t="s">
        <v>0</v>
      </c>
      <c r="C3" s="17" t="s">
        <v>19</v>
      </c>
      <c r="D3" s="17" t="s">
        <v>20</v>
      </c>
      <c r="E3" s="17" t="s">
        <v>21</v>
      </c>
      <c r="F3" s="17" t="s">
        <v>22</v>
      </c>
      <c r="G3" s="17" t="s">
        <v>23</v>
      </c>
      <c r="H3" s="17" t="s">
        <v>24</v>
      </c>
      <c r="I3" s="17" t="s">
        <v>25</v>
      </c>
      <c r="J3" s="17" t="s">
        <v>26</v>
      </c>
      <c r="K3" s="17" t="s">
        <v>27</v>
      </c>
      <c r="L3" s="17" t="s">
        <v>16</v>
      </c>
      <c r="M3" s="17" t="s">
        <v>17</v>
      </c>
      <c r="N3" s="17" t="s">
        <v>18</v>
      </c>
      <c r="O3" s="17" t="s">
        <v>28</v>
      </c>
    </row>
    <row r="4" spans="1:15" x14ac:dyDescent="0.35">
      <c r="A4" s="6">
        <v>1</v>
      </c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x14ac:dyDescent="0.35">
      <c r="A5" s="9">
        <v>1.1000000000000001</v>
      </c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x14ac:dyDescent="0.35">
      <c r="A6" s="9">
        <v>1.2</v>
      </c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x14ac:dyDescent="0.35">
      <c r="A7" s="9">
        <v>1.3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x14ac:dyDescent="0.35">
      <c r="A8" s="12">
        <v>1.4</v>
      </c>
      <c r="B8" s="13" t="s">
        <v>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x14ac:dyDescent="0.35">
      <c r="A9" s="6">
        <v>2</v>
      </c>
      <c r="B9" s="7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1"/>
    </row>
    <row r="10" spans="1:15" x14ac:dyDescent="0.35">
      <c r="A10" s="9">
        <v>2.1</v>
      </c>
      <c r="B10" s="11" t="s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35">
      <c r="A11" s="9"/>
      <c r="B11" s="11" t="s">
        <v>30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35">
      <c r="A12" s="9"/>
      <c r="B12" s="11" t="s">
        <v>31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35">
      <c r="A13" s="9"/>
      <c r="B13" s="11" t="s">
        <v>32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35">
      <c r="A14" s="9">
        <v>2.2000000000000002</v>
      </c>
      <c r="B14" s="11" t="s">
        <v>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35">
      <c r="A15" s="9"/>
      <c r="B15" s="11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35">
      <c r="A16" s="9"/>
      <c r="B16" s="11" t="s">
        <v>31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35">
      <c r="A17" s="12"/>
      <c r="B17" s="14" t="s">
        <v>32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35">
      <c r="A18" s="6">
        <v>3</v>
      </c>
      <c r="B18" s="7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1"/>
    </row>
    <row r="19" spans="1:15" x14ac:dyDescent="0.35">
      <c r="A19" s="9"/>
      <c r="B19" s="11" t="s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35">
      <c r="A20" s="9"/>
      <c r="B20" s="11" t="s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35">
      <c r="A21" s="9"/>
      <c r="B21" s="11" t="s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35">
      <c r="A22" s="12"/>
      <c r="B22" s="14" t="s">
        <v>36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21" customFormat="1" ht="23.25" x14ac:dyDescent="0.35">
      <c r="A23" s="20" t="s">
        <v>69</v>
      </c>
    </row>
    <row r="24" spans="1:15" x14ac:dyDescent="0.35">
      <c r="A24" s="2" t="s">
        <v>70</v>
      </c>
    </row>
    <row r="25" spans="1:15" x14ac:dyDescent="0.35">
      <c r="C25" s="15"/>
      <c r="D25" s="15"/>
      <c r="E25" s="15"/>
      <c r="F25" s="15"/>
      <c r="G25" s="15"/>
      <c r="H25" s="18"/>
      <c r="I25" s="15"/>
      <c r="L25" s="15"/>
      <c r="M25" s="15"/>
      <c r="N25" s="15"/>
    </row>
    <row r="26" spans="1:15" x14ac:dyDescent="0.35">
      <c r="C26" s="18" t="s">
        <v>11</v>
      </c>
      <c r="D26" s="15"/>
      <c r="E26" s="15"/>
      <c r="F26" s="15"/>
      <c r="G26" s="15"/>
      <c r="H26" s="18"/>
      <c r="I26" s="15"/>
      <c r="L26" s="18" t="s">
        <v>14</v>
      </c>
      <c r="M26" s="15"/>
      <c r="N26" s="15"/>
    </row>
    <row r="27" spans="1:15" x14ac:dyDescent="0.35">
      <c r="C27" s="18" t="s">
        <v>12</v>
      </c>
      <c r="D27" s="15"/>
      <c r="E27" s="15"/>
      <c r="F27" s="15"/>
      <c r="G27" s="15"/>
      <c r="H27" s="18"/>
      <c r="I27" s="15"/>
      <c r="L27" s="18" t="s">
        <v>12</v>
      </c>
      <c r="M27" s="15"/>
      <c r="N27" s="15"/>
    </row>
    <row r="28" spans="1:15" x14ac:dyDescent="0.35">
      <c r="C28" s="18" t="s">
        <v>13</v>
      </c>
      <c r="H28" s="19"/>
      <c r="K28" s="19"/>
      <c r="L28" s="18" t="s">
        <v>13</v>
      </c>
    </row>
    <row r="29" spans="1:15" x14ac:dyDescent="0.35">
      <c r="C29" s="18" t="s">
        <v>35</v>
      </c>
      <c r="D29" s="15"/>
      <c r="E29" s="15"/>
      <c r="F29" s="15"/>
      <c r="G29" s="15"/>
      <c r="H29" s="18"/>
      <c r="I29" s="15"/>
      <c r="L29" s="18" t="s">
        <v>35</v>
      </c>
      <c r="M29" s="15"/>
      <c r="N29" s="15"/>
    </row>
  </sheetData>
  <mergeCells count="1">
    <mergeCell ref="A1:O1"/>
  </mergeCells>
  <printOptions horizontalCentered="1"/>
  <pageMargins left="0" right="0" top="0.78740157480314965" bottom="0.3937007874015748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workbookViewId="0">
      <selection sqref="A1:XFD1048576"/>
    </sheetView>
  </sheetViews>
  <sheetFormatPr defaultRowHeight="21" x14ac:dyDescent="0.35"/>
  <cols>
    <col min="1" max="1" width="14" style="69" customWidth="1"/>
    <col min="2" max="2" width="8" style="69" customWidth="1"/>
    <col min="3" max="3" width="8.125" style="69" customWidth="1"/>
    <col min="4" max="4" width="8" style="69" customWidth="1"/>
    <col min="5" max="5" width="7.75" style="69" customWidth="1"/>
    <col min="6" max="6" width="8.25" style="69" customWidth="1"/>
    <col min="7" max="7" width="8.125" style="69" customWidth="1"/>
    <col min="8" max="8" width="5.5" style="69" customWidth="1"/>
    <col min="9" max="9" width="8.875" style="69" customWidth="1"/>
    <col min="10" max="10" width="9.25" style="69" customWidth="1"/>
    <col min="11" max="12" width="7.75" style="69" customWidth="1"/>
    <col min="13" max="13" width="8.375" style="69" customWidth="1"/>
    <col min="14" max="14" width="8.75" style="69" customWidth="1"/>
    <col min="15" max="15" width="4.625" style="69" customWidth="1"/>
    <col min="16" max="16" width="6.375" style="69" customWidth="1"/>
    <col min="17" max="17" width="6.625" style="69" customWidth="1"/>
    <col min="18" max="18" width="4.875" style="69" customWidth="1"/>
    <col min="19" max="19" width="6.25" style="69" customWidth="1"/>
    <col min="20" max="20" width="7" style="69" customWidth="1"/>
    <col min="21" max="39" width="7.5" style="69" customWidth="1"/>
    <col min="40" max="16384" width="9" style="69"/>
  </cols>
  <sheetData>
    <row r="1" spans="1:39" ht="21.75" thickBot="1" x14ac:dyDescent="0.4">
      <c r="C1" s="70"/>
      <c r="D1" s="70"/>
      <c r="E1" s="70"/>
      <c r="F1" s="70"/>
      <c r="G1" s="70"/>
      <c r="H1" s="70"/>
      <c r="I1" s="70"/>
      <c r="J1" s="70"/>
      <c r="K1" s="70"/>
      <c r="L1" s="70"/>
      <c r="S1" s="101" t="s">
        <v>37</v>
      </c>
      <c r="T1" s="102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26.25" x14ac:dyDescent="0.4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26.25" x14ac:dyDescent="0.4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26.25" x14ac:dyDescent="0.4">
      <c r="A4" s="110" t="s">
        <v>98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ht="3.75" customHeight="1" x14ac:dyDescent="0.35"/>
    <row r="6" spans="1:39" x14ac:dyDescent="0.35">
      <c r="A6" s="103" t="s">
        <v>38</v>
      </c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9" t="s">
        <v>63</v>
      </c>
      <c r="P6" s="109"/>
      <c r="Q6" s="109"/>
      <c r="R6" s="109"/>
      <c r="S6" s="109"/>
      <c r="T6" s="109"/>
    </row>
    <row r="7" spans="1:39" x14ac:dyDescent="0.35">
      <c r="A7" s="104"/>
      <c r="B7" s="72" t="s">
        <v>40</v>
      </c>
      <c r="C7" s="72" t="s">
        <v>41</v>
      </c>
      <c r="D7" s="72" t="s">
        <v>42</v>
      </c>
      <c r="E7" s="72" t="s">
        <v>43</v>
      </c>
      <c r="F7" s="72" t="s">
        <v>44</v>
      </c>
      <c r="G7" s="72" t="s">
        <v>45</v>
      </c>
      <c r="H7" s="106" t="s">
        <v>46</v>
      </c>
      <c r="I7" s="108"/>
      <c r="J7" s="72" t="s">
        <v>47</v>
      </c>
      <c r="K7" s="72" t="s">
        <v>48</v>
      </c>
      <c r="L7" s="72" t="s">
        <v>49</v>
      </c>
      <c r="M7" s="72" t="s">
        <v>50</v>
      </c>
      <c r="N7" s="72" t="s">
        <v>51</v>
      </c>
      <c r="O7" s="109" t="s">
        <v>52</v>
      </c>
      <c r="P7" s="109"/>
      <c r="Q7" s="109"/>
      <c r="R7" s="109" t="s">
        <v>53</v>
      </c>
      <c r="S7" s="109"/>
      <c r="T7" s="109"/>
    </row>
    <row r="8" spans="1:39" x14ac:dyDescent="0.35">
      <c r="A8" s="105"/>
      <c r="B8" s="73" t="s">
        <v>54</v>
      </c>
      <c r="C8" s="73" t="s">
        <v>54</v>
      </c>
      <c r="D8" s="73" t="s">
        <v>54</v>
      </c>
      <c r="E8" s="73" t="s">
        <v>54</v>
      </c>
      <c r="F8" s="73" t="s">
        <v>54</v>
      </c>
      <c r="G8" s="73" t="s">
        <v>54</v>
      </c>
      <c r="H8" s="73" t="s">
        <v>55</v>
      </c>
      <c r="I8" s="73" t="s">
        <v>56</v>
      </c>
      <c r="J8" s="74" t="s">
        <v>54</v>
      </c>
      <c r="K8" s="73" t="s">
        <v>54</v>
      </c>
      <c r="L8" s="73" t="s">
        <v>54</v>
      </c>
      <c r="M8" s="73" t="s">
        <v>57</v>
      </c>
      <c r="N8" s="73" t="s">
        <v>57</v>
      </c>
      <c r="O8" s="76" t="s">
        <v>58</v>
      </c>
      <c r="P8" s="76" t="s">
        <v>42</v>
      </c>
      <c r="Q8" s="76" t="s">
        <v>43</v>
      </c>
      <c r="R8" s="76" t="s">
        <v>58</v>
      </c>
      <c r="S8" s="76" t="s">
        <v>42</v>
      </c>
      <c r="T8" s="76" t="s">
        <v>43</v>
      </c>
    </row>
    <row r="9" spans="1:39" ht="23.25" x14ac:dyDescent="0.5">
      <c r="A9" s="48" t="s">
        <v>72</v>
      </c>
      <c r="B9" s="79">
        <v>90</v>
      </c>
      <c r="C9" s="79">
        <v>92</v>
      </c>
      <c r="D9" s="79">
        <v>96</v>
      </c>
      <c r="E9" s="79">
        <v>55</v>
      </c>
      <c r="F9" s="79">
        <v>110</v>
      </c>
      <c r="G9" s="79">
        <v>0</v>
      </c>
      <c r="H9" s="81">
        <v>0</v>
      </c>
      <c r="I9" s="79">
        <v>42.5</v>
      </c>
      <c r="J9" s="79">
        <v>80</v>
      </c>
      <c r="K9" s="79">
        <v>80</v>
      </c>
      <c r="L9" s="79">
        <v>80</v>
      </c>
      <c r="M9" s="80">
        <v>2.2000000000000002</v>
      </c>
      <c r="N9" s="80">
        <v>2.6</v>
      </c>
      <c r="O9" s="79">
        <v>52</v>
      </c>
      <c r="P9" s="79" t="s">
        <v>85</v>
      </c>
      <c r="Q9" s="79">
        <v>1998</v>
      </c>
      <c r="R9" s="79">
        <v>52</v>
      </c>
      <c r="S9" s="79" t="s">
        <v>85</v>
      </c>
      <c r="T9" s="79">
        <v>1998</v>
      </c>
      <c r="U9" s="79"/>
    </row>
    <row r="10" spans="1:39" ht="23.25" x14ac:dyDescent="0.5">
      <c r="A10" s="61" t="s">
        <v>73</v>
      </c>
      <c r="B10" s="78">
        <v>92</v>
      </c>
      <c r="C10" s="78">
        <v>94</v>
      </c>
      <c r="D10" s="78">
        <v>95</v>
      </c>
      <c r="E10" s="78">
        <v>57</v>
      </c>
      <c r="F10" s="78">
        <v>119</v>
      </c>
      <c r="G10" s="78" t="s">
        <v>85</v>
      </c>
      <c r="H10" s="78" t="s">
        <v>85</v>
      </c>
      <c r="I10" s="78">
        <v>42</v>
      </c>
      <c r="J10" s="78">
        <v>70</v>
      </c>
      <c r="K10" s="78">
        <v>71</v>
      </c>
      <c r="L10" s="78">
        <v>75</v>
      </c>
      <c r="M10" s="78">
        <v>3.2</v>
      </c>
      <c r="N10" s="78">
        <v>3.5</v>
      </c>
      <c r="O10" s="78" t="s">
        <v>85</v>
      </c>
      <c r="P10" s="78" t="s">
        <v>85</v>
      </c>
      <c r="Q10" s="78">
        <v>100</v>
      </c>
      <c r="R10" s="78" t="s">
        <v>85</v>
      </c>
      <c r="S10" s="78" t="s">
        <v>85</v>
      </c>
      <c r="T10" s="78">
        <v>100</v>
      </c>
    </row>
    <row r="11" spans="1:39" ht="23.25" x14ac:dyDescent="0.5">
      <c r="A11" s="61" t="s">
        <v>74</v>
      </c>
      <c r="B11" s="78">
        <v>50</v>
      </c>
      <c r="C11" s="78">
        <v>90</v>
      </c>
      <c r="D11" s="78">
        <v>135</v>
      </c>
      <c r="E11" s="78">
        <v>54</v>
      </c>
      <c r="F11" s="78">
        <v>120</v>
      </c>
      <c r="G11" s="78" t="s">
        <v>85</v>
      </c>
      <c r="H11" s="78" t="s">
        <v>85</v>
      </c>
      <c r="I11" s="78" t="s">
        <v>85</v>
      </c>
      <c r="J11" s="78">
        <v>80</v>
      </c>
      <c r="K11" s="78">
        <v>45</v>
      </c>
      <c r="L11" s="78">
        <v>80</v>
      </c>
      <c r="M11" s="78">
        <v>2.8</v>
      </c>
      <c r="N11" s="78">
        <v>3.8</v>
      </c>
      <c r="O11" s="78" t="s">
        <v>85</v>
      </c>
      <c r="P11" s="78" t="s">
        <v>85</v>
      </c>
      <c r="Q11" s="78" t="s">
        <v>85</v>
      </c>
      <c r="R11" s="78"/>
      <c r="S11" s="78"/>
      <c r="T11" s="78">
        <v>60</v>
      </c>
    </row>
    <row r="12" spans="1:39" ht="23.25" x14ac:dyDescent="0.5">
      <c r="A12" s="61" t="s">
        <v>75</v>
      </c>
      <c r="B12" s="78" t="s">
        <v>85</v>
      </c>
      <c r="C12" s="78" t="s">
        <v>85</v>
      </c>
      <c r="D12" s="78" t="s">
        <v>85</v>
      </c>
      <c r="E12" s="78">
        <v>49</v>
      </c>
      <c r="F12" s="78" t="s">
        <v>85</v>
      </c>
      <c r="G12" s="78" t="s">
        <v>85</v>
      </c>
      <c r="H12" s="78" t="s">
        <v>85</v>
      </c>
      <c r="I12" s="78">
        <v>34</v>
      </c>
      <c r="J12" s="78">
        <v>80</v>
      </c>
      <c r="K12" s="78">
        <v>70</v>
      </c>
      <c r="L12" s="78">
        <v>70</v>
      </c>
      <c r="M12" s="78">
        <v>3</v>
      </c>
      <c r="N12" s="78">
        <v>3.3</v>
      </c>
      <c r="O12" s="78">
        <v>25</v>
      </c>
      <c r="P12" s="78" t="s">
        <v>85</v>
      </c>
      <c r="Q12" s="78">
        <v>985</v>
      </c>
      <c r="R12" s="78">
        <v>27</v>
      </c>
      <c r="S12" s="78" t="s">
        <v>85</v>
      </c>
      <c r="T12" s="78">
        <v>994</v>
      </c>
    </row>
    <row r="13" spans="1:39" ht="23.25" x14ac:dyDescent="0.5">
      <c r="A13" s="61" t="s">
        <v>76</v>
      </c>
      <c r="B13" s="78">
        <v>90</v>
      </c>
      <c r="C13" s="78">
        <v>85</v>
      </c>
      <c r="D13" s="78">
        <v>90</v>
      </c>
      <c r="E13" s="78">
        <v>53</v>
      </c>
      <c r="F13" s="78">
        <v>115</v>
      </c>
      <c r="G13" s="78">
        <v>0</v>
      </c>
      <c r="H13" s="78">
        <v>0</v>
      </c>
      <c r="I13" s="78">
        <v>35</v>
      </c>
      <c r="J13" s="78">
        <v>70</v>
      </c>
      <c r="K13" s="78">
        <v>70</v>
      </c>
      <c r="L13" s="78">
        <v>70</v>
      </c>
      <c r="M13" s="78">
        <v>3</v>
      </c>
      <c r="N13" s="78">
        <v>2.8</v>
      </c>
      <c r="O13" s="78" t="s">
        <v>84</v>
      </c>
      <c r="P13" s="78">
        <v>0</v>
      </c>
      <c r="Q13" s="78">
        <v>238</v>
      </c>
      <c r="R13" s="78">
        <v>0</v>
      </c>
      <c r="S13" s="78">
        <v>0</v>
      </c>
      <c r="T13" s="78">
        <v>238</v>
      </c>
    </row>
    <row r="14" spans="1:39" ht="23.25" x14ac:dyDescent="0.5">
      <c r="A14" s="61" t="s">
        <v>77</v>
      </c>
      <c r="B14" s="78">
        <v>82</v>
      </c>
      <c r="C14" s="78">
        <v>92</v>
      </c>
      <c r="D14" s="78">
        <v>100</v>
      </c>
      <c r="E14" s="78">
        <v>50</v>
      </c>
      <c r="F14" s="78">
        <v>120</v>
      </c>
      <c r="G14" s="78">
        <v>115</v>
      </c>
      <c r="H14" s="78"/>
      <c r="I14" s="78">
        <v>33</v>
      </c>
      <c r="J14" s="78">
        <v>75</v>
      </c>
      <c r="K14" s="78">
        <v>0</v>
      </c>
      <c r="L14" s="78">
        <v>65</v>
      </c>
      <c r="M14" s="78">
        <v>3.3</v>
      </c>
      <c r="N14" s="78">
        <v>3</v>
      </c>
      <c r="O14" s="78">
        <v>74</v>
      </c>
      <c r="P14" s="78">
        <v>8</v>
      </c>
      <c r="Q14" s="78">
        <v>2499</v>
      </c>
      <c r="R14" s="78">
        <v>80</v>
      </c>
      <c r="S14" s="78">
        <v>10</v>
      </c>
      <c r="T14" s="78">
        <v>2500</v>
      </c>
    </row>
    <row r="15" spans="1:39" ht="23.25" x14ac:dyDescent="0.5">
      <c r="A15" s="61" t="s">
        <v>78</v>
      </c>
      <c r="B15" s="78">
        <v>85</v>
      </c>
      <c r="C15" s="78">
        <v>90</v>
      </c>
      <c r="D15" s="78">
        <v>90</v>
      </c>
      <c r="E15" s="78">
        <v>76</v>
      </c>
      <c r="F15" s="78">
        <v>120</v>
      </c>
      <c r="G15" s="78">
        <v>120</v>
      </c>
      <c r="H15" s="78" t="s">
        <v>85</v>
      </c>
      <c r="I15" s="78" t="s">
        <v>85</v>
      </c>
      <c r="J15" s="78">
        <v>80</v>
      </c>
      <c r="K15" s="78">
        <v>80</v>
      </c>
      <c r="L15" s="78">
        <v>70</v>
      </c>
      <c r="M15" s="78">
        <v>3.2</v>
      </c>
      <c r="N15" s="78">
        <v>4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</row>
    <row r="16" spans="1:39" ht="23.25" x14ac:dyDescent="0.5">
      <c r="A16" s="61" t="s">
        <v>79</v>
      </c>
      <c r="B16" s="78">
        <v>80</v>
      </c>
      <c r="C16" s="78">
        <v>85</v>
      </c>
      <c r="D16" s="78">
        <v>82</v>
      </c>
      <c r="E16" s="78">
        <v>50</v>
      </c>
      <c r="F16" s="78">
        <v>100</v>
      </c>
      <c r="G16" s="78" t="s">
        <v>85</v>
      </c>
      <c r="H16" s="78" t="s">
        <v>85</v>
      </c>
      <c r="I16" s="78">
        <v>0</v>
      </c>
      <c r="J16" s="78">
        <v>80</v>
      </c>
      <c r="K16" s="78">
        <v>75</v>
      </c>
      <c r="L16" s="78">
        <v>75</v>
      </c>
      <c r="M16" s="78">
        <v>3.3</v>
      </c>
      <c r="N16" s="78">
        <v>3.3</v>
      </c>
      <c r="O16" s="78" t="s">
        <v>85</v>
      </c>
      <c r="P16" s="78" t="s">
        <v>85</v>
      </c>
      <c r="Q16" s="78" t="s">
        <v>85</v>
      </c>
      <c r="R16" s="78" t="s">
        <v>85</v>
      </c>
      <c r="S16" s="78" t="s">
        <v>85</v>
      </c>
      <c r="T16" s="78" t="s">
        <v>85</v>
      </c>
    </row>
    <row r="17" spans="1:22" ht="23.25" x14ac:dyDescent="0.5">
      <c r="A17" s="61" t="s">
        <v>80</v>
      </c>
      <c r="B17" s="78">
        <v>90</v>
      </c>
      <c r="C17" s="78">
        <v>90</v>
      </c>
      <c r="D17" s="78">
        <v>95</v>
      </c>
      <c r="E17" s="78">
        <v>54</v>
      </c>
      <c r="F17" s="78">
        <v>120</v>
      </c>
      <c r="G17" s="78" t="s">
        <v>85</v>
      </c>
      <c r="H17" s="78" t="s">
        <v>85</v>
      </c>
      <c r="I17" s="78">
        <v>33</v>
      </c>
      <c r="J17" s="78">
        <v>90</v>
      </c>
      <c r="K17" s="78">
        <v>90</v>
      </c>
      <c r="L17" s="78">
        <v>100</v>
      </c>
      <c r="M17" s="78">
        <v>3.3</v>
      </c>
      <c r="N17" s="78">
        <v>3.5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1:22" ht="23.25" x14ac:dyDescent="0.5">
      <c r="A18" s="61" t="s">
        <v>81</v>
      </c>
      <c r="B18" s="78">
        <v>90</v>
      </c>
      <c r="C18" s="78">
        <v>85</v>
      </c>
      <c r="D18" s="78">
        <v>90</v>
      </c>
      <c r="E18" s="78">
        <v>53</v>
      </c>
      <c r="F18" s="78"/>
      <c r="G18" s="78">
        <v>0</v>
      </c>
      <c r="H18" s="78"/>
      <c r="I18" s="78">
        <v>35</v>
      </c>
      <c r="J18" s="78">
        <v>75</v>
      </c>
      <c r="K18" s="78">
        <v>75</v>
      </c>
      <c r="L18" s="78">
        <v>100</v>
      </c>
      <c r="M18" s="78">
        <v>3</v>
      </c>
      <c r="N18" s="78" t="s">
        <v>87</v>
      </c>
      <c r="O18" s="78" t="s">
        <v>85</v>
      </c>
      <c r="P18" s="78" t="s">
        <v>85</v>
      </c>
      <c r="Q18" s="78">
        <v>0</v>
      </c>
      <c r="R18" s="78" t="s">
        <v>85</v>
      </c>
      <c r="S18" s="78" t="s">
        <v>85</v>
      </c>
      <c r="T18" s="78">
        <v>0</v>
      </c>
    </row>
    <row r="19" spans="1:22" ht="23.25" x14ac:dyDescent="0.5">
      <c r="A19" s="62" t="s">
        <v>82</v>
      </c>
      <c r="B19" s="30" t="s">
        <v>84</v>
      </c>
      <c r="C19" s="30" t="s">
        <v>84</v>
      </c>
      <c r="D19" s="30" t="s">
        <v>84</v>
      </c>
      <c r="E19" s="30">
        <v>50</v>
      </c>
      <c r="F19" s="30" t="s">
        <v>84</v>
      </c>
      <c r="G19" s="30" t="s">
        <v>84</v>
      </c>
      <c r="H19" s="30">
        <v>33</v>
      </c>
      <c r="I19" s="30">
        <v>40.5</v>
      </c>
      <c r="J19" s="30">
        <v>68</v>
      </c>
      <c r="K19" s="30" t="s">
        <v>84</v>
      </c>
      <c r="L19" s="30" t="s">
        <v>84</v>
      </c>
      <c r="M19" s="30">
        <v>2.6</v>
      </c>
      <c r="N19" s="30" t="s">
        <v>84</v>
      </c>
      <c r="O19" s="30">
        <v>0</v>
      </c>
      <c r="P19" s="30">
        <v>0</v>
      </c>
      <c r="Q19" s="30">
        <v>30</v>
      </c>
      <c r="R19" s="30">
        <v>0</v>
      </c>
      <c r="S19" s="30">
        <v>0</v>
      </c>
      <c r="T19" s="30">
        <v>30</v>
      </c>
    </row>
    <row r="20" spans="1:22" s="68" customFormat="1" x14ac:dyDescent="0.35">
      <c r="A20" s="75" t="s">
        <v>59</v>
      </c>
      <c r="B20" s="29">
        <f>749/9</f>
        <v>83.222222222222229</v>
      </c>
      <c r="C20" s="29">
        <f>803/9</f>
        <v>89.222222222222229</v>
      </c>
      <c r="D20" s="29">
        <f>873/9</f>
        <v>97</v>
      </c>
      <c r="E20" s="29">
        <f>601/11</f>
        <v>54.636363636363633</v>
      </c>
      <c r="F20" s="29">
        <f>924/8</f>
        <v>115.5</v>
      </c>
      <c r="G20" s="77">
        <f>235/2</f>
        <v>117.5</v>
      </c>
      <c r="H20" s="47">
        <v>33</v>
      </c>
      <c r="I20" s="29">
        <f>295/8</f>
        <v>36.875</v>
      </c>
      <c r="J20" s="29">
        <f>848/11</f>
        <v>77.090909090909093</v>
      </c>
      <c r="K20" s="29">
        <f>656/10</f>
        <v>65.599999999999994</v>
      </c>
      <c r="L20" s="29">
        <f>785/11</f>
        <v>71.36363636363636</v>
      </c>
      <c r="M20" s="29">
        <f>32/11</f>
        <v>2.9090909090909092</v>
      </c>
      <c r="N20" s="29">
        <f>29/10</f>
        <v>2.9</v>
      </c>
      <c r="O20" s="82">
        <v>50.33</v>
      </c>
      <c r="P20" s="29">
        <f t="shared" ref="P20:S20" si="0">SUM(P9:P19)</f>
        <v>8</v>
      </c>
      <c r="Q20" s="82">
        <f>5850/6</f>
        <v>975</v>
      </c>
      <c r="R20" s="82">
        <f>159/3</f>
        <v>53</v>
      </c>
      <c r="S20" s="82">
        <f t="shared" si="0"/>
        <v>10</v>
      </c>
      <c r="T20" s="82">
        <f>5920/7</f>
        <v>845.71428571428567</v>
      </c>
      <c r="U20" s="67"/>
      <c r="V20" s="66"/>
    </row>
    <row r="21" spans="1:22" x14ac:dyDescent="0.35">
      <c r="A21" s="68" t="s">
        <v>64</v>
      </c>
    </row>
    <row r="22" spans="1:22" x14ac:dyDescent="0.35">
      <c r="A22" s="69" t="s">
        <v>60</v>
      </c>
    </row>
    <row r="23" spans="1:22" x14ac:dyDescent="0.35">
      <c r="A23" s="69" t="s">
        <v>67</v>
      </c>
    </row>
    <row r="24" spans="1:22" x14ac:dyDescent="0.35">
      <c r="A24" s="69" t="s">
        <v>68</v>
      </c>
    </row>
    <row r="25" spans="1:22" x14ac:dyDescent="0.35">
      <c r="A25" s="69" t="s">
        <v>61</v>
      </c>
    </row>
    <row r="26" spans="1:22" x14ac:dyDescent="0.35">
      <c r="A26" s="69" t="s">
        <v>62</v>
      </c>
    </row>
    <row r="27" spans="1:22" x14ac:dyDescent="0.35">
      <c r="A27" s="69" t="s">
        <v>66</v>
      </c>
    </row>
    <row r="28" spans="1:22" x14ac:dyDescent="0.35">
      <c r="A28" s="69" t="s">
        <v>71</v>
      </c>
    </row>
    <row r="29" spans="1:22" x14ac:dyDescent="0.35">
      <c r="N29" s="71"/>
    </row>
    <row r="30" spans="1:22" x14ac:dyDescent="0.35">
      <c r="N30" s="71"/>
      <c r="O30" s="71" t="s">
        <v>11</v>
      </c>
    </row>
    <row r="31" spans="1:22" x14ac:dyDescent="0.35">
      <c r="N31" s="71"/>
      <c r="O31" s="71" t="s">
        <v>12</v>
      </c>
    </row>
    <row r="32" spans="1:22" x14ac:dyDescent="0.35">
      <c r="N32" s="71"/>
      <c r="O32" s="71" t="s">
        <v>13</v>
      </c>
    </row>
    <row r="33" spans="15:15" x14ac:dyDescent="0.35">
      <c r="O33" s="71" t="s">
        <v>35</v>
      </c>
    </row>
  </sheetData>
  <mergeCells count="10">
    <mergeCell ref="S1:T1"/>
    <mergeCell ref="A2:T2"/>
    <mergeCell ref="A3:T3"/>
    <mergeCell ref="A4:T4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workbookViewId="0">
      <selection sqref="A1:XFD1048576"/>
    </sheetView>
  </sheetViews>
  <sheetFormatPr defaultRowHeight="21" x14ac:dyDescent="0.35"/>
  <cols>
    <col min="1" max="1" width="14" style="69" customWidth="1"/>
    <col min="2" max="2" width="8" style="69" customWidth="1"/>
    <col min="3" max="3" width="8.125" style="69" customWidth="1"/>
    <col min="4" max="4" width="8" style="69" customWidth="1"/>
    <col min="5" max="5" width="7.75" style="69" customWidth="1"/>
    <col min="6" max="6" width="8.25" style="69" customWidth="1"/>
    <col min="7" max="7" width="8.125" style="69" customWidth="1"/>
    <col min="8" max="8" width="5.5" style="69" customWidth="1"/>
    <col min="9" max="9" width="8.875" style="69" customWidth="1"/>
    <col min="10" max="10" width="9.25" style="69" customWidth="1"/>
    <col min="11" max="12" width="7.75" style="69" customWidth="1"/>
    <col min="13" max="13" width="8.375" style="69" customWidth="1"/>
    <col min="14" max="14" width="8.75" style="69" customWidth="1"/>
    <col min="15" max="15" width="4.625" style="69" customWidth="1"/>
    <col min="16" max="16" width="6.375" style="69" customWidth="1"/>
    <col min="17" max="17" width="6.625" style="69" customWidth="1"/>
    <col min="18" max="18" width="4.875" style="69" customWidth="1"/>
    <col min="19" max="19" width="6.25" style="69" customWidth="1"/>
    <col min="20" max="20" width="7" style="69" customWidth="1"/>
    <col min="21" max="39" width="7.5" style="69" customWidth="1"/>
    <col min="40" max="16384" width="9" style="69"/>
  </cols>
  <sheetData>
    <row r="1" spans="1:39" ht="21.75" thickBot="1" x14ac:dyDescent="0.4">
      <c r="C1" s="70"/>
      <c r="D1" s="70"/>
      <c r="E1" s="70"/>
      <c r="F1" s="70"/>
      <c r="G1" s="70"/>
      <c r="H1" s="70"/>
      <c r="I1" s="70"/>
      <c r="J1" s="70"/>
      <c r="K1" s="70"/>
      <c r="L1" s="70"/>
      <c r="S1" s="101" t="s">
        <v>37</v>
      </c>
      <c r="T1" s="102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26.25" x14ac:dyDescent="0.4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26.25" x14ac:dyDescent="0.4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26.25" x14ac:dyDescent="0.4">
      <c r="A4" s="110" t="s">
        <v>99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ht="3.75" customHeight="1" x14ac:dyDescent="0.35"/>
    <row r="6" spans="1:39" x14ac:dyDescent="0.35">
      <c r="A6" s="103" t="s">
        <v>38</v>
      </c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9" t="s">
        <v>63</v>
      </c>
      <c r="P6" s="109"/>
      <c r="Q6" s="109"/>
      <c r="R6" s="109"/>
      <c r="S6" s="109"/>
      <c r="T6" s="109"/>
    </row>
    <row r="7" spans="1:39" x14ac:dyDescent="0.35">
      <c r="A7" s="104"/>
      <c r="B7" s="72" t="s">
        <v>40</v>
      </c>
      <c r="C7" s="72" t="s">
        <v>41</v>
      </c>
      <c r="D7" s="72" t="s">
        <v>42</v>
      </c>
      <c r="E7" s="72" t="s">
        <v>43</v>
      </c>
      <c r="F7" s="72" t="s">
        <v>44</v>
      </c>
      <c r="G7" s="72" t="s">
        <v>45</v>
      </c>
      <c r="H7" s="106" t="s">
        <v>46</v>
      </c>
      <c r="I7" s="108"/>
      <c r="J7" s="72" t="s">
        <v>47</v>
      </c>
      <c r="K7" s="72" t="s">
        <v>48</v>
      </c>
      <c r="L7" s="72" t="s">
        <v>49</v>
      </c>
      <c r="M7" s="72" t="s">
        <v>50</v>
      </c>
      <c r="N7" s="72" t="s">
        <v>51</v>
      </c>
      <c r="O7" s="109" t="s">
        <v>52</v>
      </c>
      <c r="P7" s="109"/>
      <c r="Q7" s="109"/>
      <c r="R7" s="109" t="s">
        <v>53</v>
      </c>
      <c r="S7" s="109"/>
      <c r="T7" s="109"/>
    </row>
    <row r="8" spans="1:39" x14ac:dyDescent="0.35">
      <c r="A8" s="105"/>
      <c r="B8" s="73" t="s">
        <v>54</v>
      </c>
      <c r="C8" s="73" t="s">
        <v>54</v>
      </c>
      <c r="D8" s="73" t="s">
        <v>54</v>
      </c>
      <c r="E8" s="73" t="s">
        <v>54</v>
      </c>
      <c r="F8" s="73" t="s">
        <v>54</v>
      </c>
      <c r="G8" s="73" t="s">
        <v>54</v>
      </c>
      <c r="H8" s="73" t="s">
        <v>55</v>
      </c>
      <c r="I8" s="73" t="s">
        <v>56</v>
      </c>
      <c r="J8" s="74" t="s">
        <v>54</v>
      </c>
      <c r="K8" s="73" t="s">
        <v>54</v>
      </c>
      <c r="L8" s="73" t="s">
        <v>54</v>
      </c>
      <c r="M8" s="73" t="s">
        <v>57</v>
      </c>
      <c r="N8" s="73" t="s">
        <v>57</v>
      </c>
      <c r="O8" s="83" t="s">
        <v>58</v>
      </c>
      <c r="P8" s="83" t="s">
        <v>42</v>
      </c>
      <c r="Q8" s="83" t="s">
        <v>43</v>
      </c>
      <c r="R8" s="83" t="s">
        <v>58</v>
      </c>
      <c r="S8" s="83" t="s">
        <v>42</v>
      </c>
      <c r="T8" s="83" t="s">
        <v>43</v>
      </c>
    </row>
    <row r="9" spans="1:39" ht="23.25" x14ac:dyDescent="0.5">
      <c r="A9" s="48" t="s">
        <v>72</v>
      </c>
      <c r="B9" s="87">
        <v>90</v>
      </c>
      <c r="C9" s="87">
        <v>92</v>
      </c>
      <c r="D9" s="87">
        <v>96</v>
      </c>
      <c r="E9" s="87">
        <v>54</v>
      </c>
      <c r="F9" s="87">
        <v>100</v>
      </c>
      <c r="G9" s="87">
        <v>0</v>
      </c>
      <c r="H9" s="89">
        <v>0</v>
      </c>
      <c r="I9" s="87">
        <v>42</v>
      </c>
      <c r="J9" s="87">
        <v>80</v>
      </c>
      <c r="K9" s="87">
        <v>80</v>
      </c>
      <c r="L9" s="87">
        <v>80</v>
      </c>
      <c r="M9" s="88">
        <v>2.5</v>
      </c>
      <c r="N9" s="88">
        <v>3</v>
      </c>
      <c r="O9" s="87">
        <v>52</v>
      </c>
      <c r="P9" s="87" t="s">
        <v>85</v>
      </c>
      <c r="Q9" s="85">
        <v>1952</v>
      </c>
      <c r="R9" s="87">
        <v>52</v>
      </c>
      <c r="S9" s="87" t="s">
        <v>85</v>
      </c>
      <c r="T9" s="85">
        <v>1952</v>
      </c>
      <c r="U9" s="86"/>
    </row>
    <row r="10" spans="1:39" ht="23.25" x14ac:dyDescent="0.5">
      <c r="A10" s="61" t="s">
        <v>73</v>
      </c>
      <c r="B10" s="87">
        <v>82</v>
      </c>
      <c r="C10" s="87">
        <v>92</v>
      </c>
      <c r="D10" s="87">
        <v>95</v>
      </c>
      <c r="E10" s="87">
        <v>53</v>
      </c>
      <c r="F10" s="87">
        <v>125</v>
      </c>
      <c r="G10" s="87" t="s">
        <v>85</v>
      </c>
      <c r="H10" s="87" t="s">
        <v>85</v>
      </c>
      <c r="I10" s="87">
        <v>42</v>
      </c>
      <c r="J10" s="87">
        <v>71</v>
      </c>
      <c r="K10" s="87">
        <v>82</v>
      </c>
      <c r="L10" s="87">
        <v>66</v>
      </c>
      <c r="M10" s="87">
        <v>3.2</v>
      </c>
      <c r="N10" s="87">
        <v>3</v>
      </c>
      <c r="O10" s="87" t="s">
        <v>85</v>
      </c>
      <c r="P10" s="87" t="s">
        <v>85</v>
      </c>
      <c r="Q10" s="87">
        <v>100</v>
      </c>
      <c r="R10" s="87" t="s">
        <v>85</v>
      </c>
      <c r="S10" s="87" t="s">
        <v>85</v>
      </c>
      <c r="T10" s="87">
        <v>100</v>
      </c>
    </row>
    <row r="11" spans="1:39" ht="23.25" x14ac:dyDescent="0.5">
      <c r="A11" s="61" t="s">
        <v>74</v>
      </c>
      <c r="B11" s="87">
        <v>85</v>
      </c>
      <c r="C11" s="87">
        <v>90</v>
      </c>
      <c r="D11" s="87">
        <v>100</v>
      </c>
      <c r="E11" s="90">
        <v>55</v>
      </c>
      <c r="F11" s="87">
        <v>120</v>
      </c>
      <c r="G11" s="87" t="s">
        <v>85</v>
      </c>
      <c r="H11" s="87" t="s">
        <v>85</v>
      </c>
      <c r="I11" s="87" t="s">
        <v>85</v>
      </c>
      <c r="J11" s="87">
        <v>80</v>
      </c>
      <c r="K11" s="87">
        <v>80</v>
      </c>
      <c r="L11" s="87">
        <v>70</v>
      </c>
      <c r="M11" s="87">
        <v>2.8</v>
      </c>
      <c r="N11" s="87">
        <v>3.8</v>
      </c>
      <c r="O11" s="87" t="s">
        <v>85</v>
      </c>
      <c r="P11" s="87" t="s">
        <v>85</v>
      </c>
      <c r="Q11" s="87" t="s">
        <v>85</v>
      </c>
      <c r="R11" s="87"/>
      <c r="S11" s="87"/>
      <c r="T11" s="87">
        <v>880</v>
      </c>
    </row>
    <row r="12" spans="1:39" ht="23.25" x14ac:dyDescent="0.5">
      <c r="A12" s="61" t="s">
        <v>75</v>
      </c>
      <c r="B12" s="87" t="s">
        <v>85</v>
      </c>
      <c r="C12" s="87" t="s">
        <v>85</v>
      </c>
      <c r="D12" s="87" t="s">
        <v>85</v>
      </c>
      <c r="E12" s="87">
        <v>50</v>
      </c>
      <c r="F12" s="87" t="s">
        <v>85</v>
      </c>
      <c r="G12" s="87" t="s">
        <v>85</v>
      </c>
      <c r="H12" s="87" t="s">
        <v>85</v>
      </c>
      <c r="I12" s="87">
        <v>34</v>
      </c>
      <c r="J12" s="87">
        <v>80</v>
      </c>
      <c r="K12" s="87">
        <v>70</v>
      </c>
      <c r="L12" s="87">
        <v>70</v>
      </c>
      <c r="M12" s="87">
        <v>3</v>
      </c>
      <c r="N12" s="87">
        <v>3.3</v>
      </c>
      <c r="O12" s="87">
        <v>26</v>
      </c>
      <c r="P12" s="87" t="s">
        <v>85</v>
      </c>
      <c r="Q12" s="87">
        <v>978</v>
      </c>
      <c r="R12" s="87">
        <v>28</v>
      </c>
      <c r="S12" s="87" t="s">
        <v>85</v>
      </c>
      <c r="T12" s="87">
        <v>986</v>
      </c>
    </row>
    <row r="13" spans="1:39" ht="23.25" x14ac:dyDescent="0.5">
      <c r="A13" s="61" t="s">
        <v>76</v>
      </c>
      <c r="B13" s="87">
        <v>95</v>
      </c>
      <c r="C13" s="87">
        <v>98</v>
      </c>
      <c r="D13" s="87">
        <v>90</v>
      </c>
      <c r="E13" s="87">
        <v>53</v>
      </c>
      <c r="F13" s="87">
        <v>115</v>
      </c>
      <c r="G13" s="87">
        <v>0</v>
      </c>
      <c r="H13" s="87">
        <v>0</v>
      </c>
      <c r="I13" s="87">
        <v>35</v>
      </c>
      <c r="J13" s="87">
        <v>70</v>
      </c>
      <c r="K13" s="87">
        <v>70</v>
      </c>
      <c r="L13" s="87">
        <v>70</v>
      </c>
      <c r="M13" s="87">
        <v>3</v>
      </c>
      <c r="N13" s="87">
        <v>2.8</v>
      </c>
      <c r="O13" s="87" t="s">
        <v>84</v>
      </c>
      <c r="P13" s="87">
        <v>0</v>
      </c>
      <c r="Q13" s="87">
        <v>238</v>
      </c>
      <c r="R13" s="87">
        <v>0</v>
      </c>
      <c r="S13" s="87">
        <v>0</v>
      </c>
      <c r="T13" s="87">
        <v>238</v>
      </c>
    </row>
    <row r="14" spans="1:39" ht="23.25" x14ac:dyDescent="0.5">
      <c r="A14" s="61" t="s">
        <v>77</v>
      </c>
      <c r="B14" s="87">
        <v>80</v>
      </c>
      <c r="C14" s="87">
        <v>92</v>
      </c>
      <c r="D14" s="87">
        <v>95</v>
      </c>
      <c r="E14" s="87">
        <v>52.5</v>
      </c>
      <c r="F14" s="87">
        <v>130</v>
      </c>
      <c r="G14" s="87">
        <v>125</v>
      </c>
      <c r="H14" s="87">
        <v>0</v>
      </c>
      <c r="I14" s="87">
        <v>33.659999999999997</v>
      </c>
      <c r="J14" s="87">
        <v>73.75</v>
      </c>
      <c r="K14" s="87">
        <v>0</v>
      </c>
      <c r="L14" s="87">
        <v>70</v>
      </c>
      <c r="M14" s="87">
        <v>3.22</v>
      </c>
      <c r="N14" s="87">
        <v>3</v>
      </c>
      <c r="O14" s="87">
        <f>SUM(O4:O13)</f>
        <v>78</v>
      </c>
      <c r="P14" s="87">
        <f t="shared" ref="P14:T14" si="0">SUM(P4:P13)</f>
        <v>0</v>
      </c>
      <c r="Q14" s="87">
        <f t="shared" si="0"/>
        <v>3268</v>
      </c>
      <c r="R14" s="87">
        <f t="shared" si="0"/>
        <v>80</v>
      </c>
      <c r="S14" s="87">
        <f t="shared" si="0"/>
        <v>0</v>
      </c>
      <c r="T14" s="87">
        <f t="shared" si="0"/>
        <v>4156</v>
      </c>
    </row>
    <row r="15" spans="1:39" ht="23.25" x14ac:dyDescent="0.5">
      <c r="A15" s="61" t="s">
        <v>78</v>
      </c>
      <c r="B15" s="87">
        <v>85</v>
      </c>
      <c r="C15" s="87">
        <v>90</v>
      </c>
      <c r="D15" s="87">
        <v>90</v>
      </c>
      <c r="E15" s="87">
        <v>62</v>
      </c>
      <c r="F15" s="87">
        <v>120</v>
      </c>
      <c r="G15" s="87">
        <v>120</v>
      </c>
      <c r="H15" s="87" t="s">
        <v>85</v>
      </c>
      <c r="I15" s="87" t="s">
        <v>85</v>
      </c>
      <c r="J15" s="87">
        <v>80</v>
      </c>
      <c r="K15" s="87">
        <v>80</v>
      </c>
      <c r="L15" s="87">
        <v>70</v>
      </c>
      <c r="M15" s="87">
        <v>4</v>
      </c>
      <c r="N15" s="87">
        <v>4.5</v>
      </c>
      <c r="O15" s="87"/>
      <c r="P15" s="87"/>
      <c r="Q15" s="87"/>
      <c r="R15" s="87"/>
      <c r="S15" s="87"/>
      <c r="T15" s="87"/>
    </row>
    <row r="16" spans="1:39" ht="23.25" x14ac:dyDescent="0.5">
      <c r="A16" s="61" t="s">
        <v>79</v>
      </c>
      <c r="B16" s="87">
        <v>85</v>
      </c>
      <c r="C16" s="87">
        <v>90</v>
      </c>
      <c r="D16" s="87">
        <v>85</v>
      </c>
      <c r="E16" s="87">
        <v>64</v>
      </c>
      <c r="F16" s="87">
        <v>115</v>
      </c>
      <c r="G16" s="87" t="s">
        <v>100</v>
      </c>
      <c r="H16" s="87" t="s">
        <v>100</v>
      </c>
      <c r="I16" s="87" t="s">
        <v>101</v>
      </c>
      <c r="J16" s="87">
        <v>85</v>
      </c>
      <c r="K16" s="87">
        <v>75</v>
      </c>
      <c r="L16" s="87">
        <v>75</v>
      </c>
      <c r="M16" s="87">
        <v>3.5</v>
      </c>
      <c r="N16" s="87">
        <v>3.5</v>
      </c>
      <c r="O16" s="87" t="s">
        <v>100</v>
      </c>
      <c r="P16" s="87" t="s">
        <v>100</v>
      </c>
      <c r="Q16" s="87" t="s">
        <v>100</v>
      </c>
      <c r="R16" s="87" t="s">
        <v>100</v>
      </c>
      <c r="S16" s="87" t="s">
        <v>100</v>
      </c>
      <c r="T16" s="87" t="s">
        <v>100</v>
      </c>
    </row>
    <row r="17" spans="1:22" ht="23.25" x14ac:dyDescent="0.5">
      <c r="A17" s="61" t="s">
        <v>80</v>
      </c>
      <c r="B17" s="87">
        <v>95</v>
      </c>
      <c r="C17" s="87">
        <v>95</v>
      </c>
      <c r="D17" s="87">
        <v>100</v>
      </c>
      <c r="E17" s="87">
        <v>57</v>
      </c>
      <c r="F17" s="87">
        <v>120</v>
      </c>
      <c r="G17" s="87" t="s">
        <v>85</v>
      </c>
      <c r="H17" s="87" t="s">
        <v>85</v>
      </c>
      <c r="I17" s="87">
        <v>33</v>
      </c>
      <c r="J17" s="87">
        <v>100</v>
      </c>
      <c r="K17" s="87">
        <v>100</v>
      </c>
      <c r="L17" s="87">
        <v>100</v>
      </c>
      <c r="M17" s="87">
        <v>3.3</v>
      </c>
      <c r="N17" s="87">
        <v>3.5</v>
      </c>
      <c r="O17" s="87"/>
      <c r="P17" s="87"/>
      <c r="Q17" s="87"/>
      <c r="R17" s="87"/>
      <c r="S17" s="87"/>
      <c r="T17" s="87"/>
    </row>
    <row r="18" spans="1:22" ht="23.25" x14ac:dyDescent="0.5">
      <c r="A18" s="61" t="s">
        <v>81</v>
      </c>
      <c r="B18" s="87">
        <v>90</v>
      </c>
      <c r="C18" s="87">
        <v>85</v>
      </c>
      <c r="D18" s="87">
        <v>90</v>
      </c>
      <c r="E18" s="87">
        <v>53</v>
      </c>
      <c r="F18" s="87"/>
      <c r="G18" s="87">
        <v>0</v>
      </c>
      <c r="H18" s="87"/>
      <c r="I18" s="87">
        <v>35</v>
      </c>
      <c r="J18" s="87">
        <v>75</v>
      </c>
      <c r="K18" s="87">
        <v>70</v>
      </c>
      <c r="L18" s="87">
        <v>100</v>
      </c>
      <c r="M18" s="87">
        <v>3</v>
      </c>
      <c r="N18" s="87" t="s">
        <v>87</v>
      </c>
      <c r="O18" s="87"/>
      <c r="P18" s="87"/>
      <c r="Q18" s="87"/>
      <c r="R18" s="87"/>
      <c r="S18" s="87"/>
      <c r="T18" s="87"/>
    </row>
    <row r="19" spans="1:22" ht="23.25" x14ac:dyDescent="0.5">
      <c r="A19" s="62" t="s">
        <v>82</v>
      </c>
      <c r="B19" s="87" t="s">
        <v>84</v>
      </c>
      <c r="C19" s="87" t="s">
        <v>84</v>
      </c>
      <c r="D19" s="87" t="s">
        <v>84</v>
      </c>
      <c r="E19" s="87">
        <v>56</v>
      </c>
      <c r="F19" s="87" t="s">
        <v>84</v>
      </c>
      <c r="G19" s="87" t="s">
        <v>84</v>
      </c>
      <c r="H19" s="87">
        <v>33</v>
      </c>
      <c r="I19" s="87">
        <v>40.5</v>
      </c>
      <c r="J19" s="87">
        <v>68</v>
      </c>
      <c r="K19" s="87" t="s">
        <v>84</v>
      </c>
      <c r="L19" s="87" t="s">
        <v>84</v>
      </c>
      <c r="M19" s="87">
        <v>2.6</v>
      </c>
      <c r="N19" s="87" t="s">
        <v>84</v>
      </c>
      <c r="O19" s="87">
        <v>0</v>
      </c>
      <c r="P19" s="87">
        <v>0</v>
      </c>
      <c r="Q19" s="87">
        <v>30</v>
      </c>
      <c r="R19" s="87">
        <v>0</v>
      </c>
      <c r="S19" s="87">
        <v>0</v>
      </c>
      <c r="T19" s="87">
        <v>30</v>
      </c>
    </row>
    <row r="20" spans="1:22" s="86" customFormat="1" ht="23.25" hidden="1" x14ac:dyDescent="0.5">
      <c r="A20" s="91"/>
      <c r="B20" s="92">
        <f>SUM(B9:B19)</f>
        <v>787</v>
      </c>
      <c r="C20" s="92">
        <f t="shared" ref="C20:T20" si="1">SUM(C9:C19)</f>
        <v>824</v>
      </c>
      <c r="D20" s="92">
        <f t="shared" si="1"/>
        <v>841</v>
      </c>
      <c r="E20" s="92">
        <f t="shared" si="1"/>
        <v>609.5</v>
      </c>
      <c r="F20" s="92">
        <f t="shared" si="1"/>
        <v>945</v>
      </c>
      <c r="G20" s="92">
        <f t="shared" si="1"/>
        <v>245</v>
      </c>
      <c r="H20" s="92">
        <f t="shared" si="1"/>
        <v>33</v>
      </c>
      <c r="I20" s="92">
        <f t="shared" si="1"/>
        <v>295.15999999999997</v>
      </c>
      <c r="J20" s="92">
        <f t="shared" si="1"/>
        <v>862.75</v>
      </c>
      <c r="K20" s="92">
        <f t="shared" si="1"/>
        <v>707</v>
      </c>
      <c r="L20" s="92">
        <f t="shared" si="1"/>
        <v>771</v>
      </c>
      <c r="M20" s="92">
        <f t="shared" si="1"/>
        <v>34.119999999999997</v>
      </c>
      <c r="N20" s="92">
        <f t="shared" si="1"/>
        <v>30.400000000000002</v>
      </c>
      <c r="O20" s="92">
        <f t="shared" si="1"/>
        <v>156</v>
      </c>
      <c r="P20" s="92">
        <f t="shared" si="1"/>
        <v>0</v>
      </c>
      <c r="Q20" s="92">
        <f t="shared" si="1"/>
        <v>6566</v>
      </c>
      <c r="R20" s="92">
        <f t="shared" si="1"/>
        <v>160</v>
      </c>
      <c r="S20" s="92">
        <f t="shared" si="1"/>
        <v>0</v>
      </c>
      <c r="T20" s="92">
        <f t="shared" si="1"/>
        <v>8342</v>
      </c>
    </row>
    <row r="21" spans="1:22" s="68" customFormat="1" x14ac:dyDescent="0.35">
      <c r="A21" s="75" t="s">
        <v>59</v>
      </c>
      <c r="B21" s="29">
        <v>87</v>
      </c>
      <c r="C21" s="29">
        <v>91.55</v>
      </c>
      <c r="D21" s="29">
        <v>93.44</v>
      </c>
      <c r="E21" s="29">
        <v>55.36</v>
      </c>
      <c r="F21" s="29">
        <v>118</v>
      </c>
      <c r="G21" s="77">
        <v>122</v>
      </c>
      <c r="H21" s="47">
        <v>33</v>
      </c>
      <c r="I21" s="29">
        <v>36</v>
      </c>
      <c r="J21" s="29">
        <v>78.36</v>
      </c>
      <c r="K21" s="29">
        <v>70</v>
      </c>
      <c r="L21" s="29">
        <v>77</v>
      </c>
      <c r="M21" s="29">
        <v>3.9</v>
      </c>
      <c r="N21" s="29">
        <v>3.4</v>
      </c>
      <c r="O21" s="93">
        <v>156</v>
      </c>
      <c r="P21" s="29">
        <v>0</v>
      </c>
      <c r="Q21" s="93">
        <v>6566</v>
      </c>
      <c r="R21" s="93">
        <v>160</v>
      </c>
      <c r="S21" s="93">
        <v>0</v>
      </c>
      <c r="T21" s="93">
        <v>8342</v>
      </c>
      <c r="U21" s="67"/>
      <c r="V21" s="66"/>
    </row>
    <row r="22" spans="1:22" x14ac:dyDescent="0.35">
      <c r="A22" s="68" t="s">
        <v>64</v>
      </c>
    </row>
    <row r="23" spans="1:22" x14ac:dyDescent="0.35">
      <c r="A23" s="69" t="s">
        <v>60</v>
      </c>
    </row>
    <row r="24" spans="1:22" x14ac:dyDescent="0.35">
      <c r="A24" s="69" t="s">
        <v>67</v>
      </c>
    </row>
    <row r="25" spans="1:22" x14ac:dyDescent="0.35">
      <c r="A25" s="69" t="s">
        <v>68</v>
      </c>
    </row>
    <row r="26" spans="1:22" x14ac:dyDescent="0.35">
      <c r="A26" s="69" t="s">
        <v>61</v>
      </c>
    </row>
    <row r="27" spans="1:22" x14ac:dyDescent="0.35">
      <c r="A27" s="69" t="s">
        <v>62</v>
      </c>
    </row>
    <row r="28" spans="1:22" x14ac:dyDescent="0.35">
      <c r="A28" s="69" t="s">
        <v>66</v>
      </c>
    </row>
    <row r="29" spans="1:22" x14ac:dyDescent="0.35">
      <c r="A29" s="69" t="s">
        <v>71</v>
      </c>
    </row>
    <row r="30" spans="1:22" x14ac:dyDescent="0.35">
      <c r="N30" s="71"/>
    </row>
    <row r="31" spans="1:22" x14ac:dyDescent="0.35">
      <c r="N31" s="71"/>
      <c r="O31" s="71" t="s">
        <v>11</v>
      </c>
    </row>
    <row r="32" spans="1:22" x14ac:dyDescent="0.35">
      <c r="N32" s="71"/>
      <c r="O32" s="71" t="s">
        <v>12</v>
      </c>
    </row>
    <row r="33" spans="14:15" x14ac:dyDescent="0.35">
      <c r="N33" s="71"/>
      <c r="O33" s="71" t="s">
        <v>13</v>
      </c>
    </row>
    <row r="34" spans="14:15" x14ac:dyDescent="0.35">
      <c r="O34" s="71" t="s">
        <v>35</v>
      </c>
    </row>
  </sheetData>
  <mergeCells count="10">
    <mergeCell ref="S1:T1"/>
    <mergeCell ref="A2:T2"/>
    <mergeCell ref="A3:T3"/>
    <mergeCell ref="A4:T4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workbookViewId="0">
      <selection sqref="A1:XFD1048576"/>
    </sheetView>
  </sheetViews>
  <sheetFormatPr defaultRowHeight="21" x14ac:dyDescent="0.35"/>
  <cols>
    <col min="1" max="1" width="14" style="86" customWidth="1"/>
    <col min="2" max="2" width="8" style="86" customWidth="1"/>
    <col min="3" max="3" width="8.125" style="86" customWidth="1"/>
    <col min="4" max="4" width="8" style="86" customWidth="1"/>
    <col min="5" max="5" width="7.75" style="86" customWidth="1"/>
    <col min="6" max="6" width="8.25" style="86" customWidth="1"/>
    <col min="7" max="7" width="8.125" style="86" customWidth="1"/>
    <col min="8" max="8" width="5.5" style="86" customWidth="1"/>
    <col min="9" max="9" width="8.875" style="86" customWidth="1"/>
    <col min="10" max="10" width="9.25" style="86" customWidth="1"/>
    <col min="11" max="12" width="7.75" style="86" customWidth="1"/>
    <col min="13" max="13" width="8.375" style="86" customWidth="1"/>
    <col min="14" max="14" width="8.75" style="86" customWidth="1"/>
    <col min="15" max="15" width="4.625" style="86" customWidth="1"/>
    <col min="16" max="16" width="6.375" style="86" customWidth="1"/>
    <col min="17" max="17" width="6.625" style="86" customWidth="1"/>
    <col min="18" max="18" width="4.875" style="86" customWidth="1"/>
    <col min="19" max="19" width="6.25" style="86" customWidth="1"/>
    <col min="20" max="20" width="7" style="86" customWidth="1"/>
    <col min="21" max="39" width="7.5" style="86" customWidth="1"/>
    <col min="40" max="16384" width="9" style="86"/>
  </cols>
  <sheetData>
    <row r="1" spans="1:39" ht="21.75" thickBot="1" x14ac:dyDescent="0.4">
      <c r="C1" s="70"/>
      <c r="D1" s="70"/>
      <c r="E1" s="70"/>
      <c r="F1" s="70"/>
      <c r="G1" s="70"/>
      <c r="H1" s="70"/>
      <c r="I1" s="70"/>
      <c r="J1" s="70"/>
      <c r="K1" s="70"/>
      <c r="L1" s="70"/>
      <c r="S1" s="101" t="s">
        <v>37</v>
      </c>
      <c r="T1" s="102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26.25" x14ac:dyDescent="0.4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26.25" x14ac:dyDescent="0.4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26.25" x14ac:dyDescent="0.4">
      <c r="A4" s="110" t="s">
        <v>102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ht="3.75" customHeight="1" x14ac:dyDescent="0.35"/>
    <row r="6" spans="1:39" x14ac:dyDescent="0.35">
      <c r="A6" s="103" t="s">
        <v>38</v>
      </c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9" t="s">
        <v>63</v>
      </c>
      <c r="P6" s="109"/>
      <c r="Q6" s="109"/>
      <c r="R6" s="109"/>
      <c r="S6" s="109"/>
      <c r="T6" s="109"/>
    </row>
    <row r="7" spans="1:39" x14ac:dyDescent="0.35">
      <c r="A7" s="104"/>
      <c r="B7" s="72" t="s">
        <v>40</v>
      </c>
      <c r="C7" s="72" t="s">
        <v>41</v>
      </c>
      <c r="D7" s="72" t="s">
        <v>42</v>
      </c>
      <c r="E7" s="72" t="s">
        <v>43</v>
      </c>
      <c r="F7" s="72" t="s">
        <v>44</v>
      </c>
      <c r="G7" s="72" t="s">
        <v>45</v>
      </c>
      <c r="H7" s="106" t="s">
        <v>46</v>
      </c>
      <c r="I7" s="108"/>
      <c r="J7" s="72" t="s">
        <v>47</v>
      </c>
      <c r="K7" s="72" t="s">
        <v>48</v>
      </c>
      <c r="L7" s="72" t="s">
        <v>49</v>
      </c>
      <c r="M7" s="72" t="s">
        <v>50</v>
      </c>
      <c r="N7" s="72" t="s">
        <v>51</v>
      </c>
      <c r="O7" s="109" t="s">
        <v>52</v>
      </c>
      <c r="P7" s="109"/>
      <c r="Q7" s="109"/>
      <c r="R7" s="109" t="s">
        <v>53</v>
      </c>
      <c r="S7" s="109"/>
      <c r="T7" s="109"/>
    </row>
    <row r="8" spans="1:39" x14ac:dyDescent="0.35">
      <c r="A8" s="105"/>
      <c r="B8" s="73" t="s">
        <v>54</v>
      </c>
      <c r="C8" s="73" t="s">
        <v>54</v>
      </c>
      <c r="D8" s="73" t="s">
        <v>54</v>
      </c>
      <c r="E8" s="73" t="s">
        <v>54</v>
      </c>
      <c r="F8" s="73" t="s">
        <v>54</v>
      </c>
      <c r="G8" s="73" t="s">
        <v>54</v>
      </c>
      <c r="H8" s="73" t="s">
        <v>55</v>
      </c>
      <c r="I8" s="73" t="s">
        <v>56</v>
      </c>
      <c r="J8" s="74" t="s">
        <v>54</v>
      </c>
      <c r="K8" s="73" t="s">
        <v>54</v>
      </c>
      <c r="L8" s="73" t="s">
        <v>54</v>
      </c>
      <c r="M8" s="73" t="s">
        <v>57</v>
      </c>
      <c r="N8" s="73" t="s">
        <v>57</v>
      </c>
      <c r="O8" s="84" t="s">
        <v>58</v>
      </c>
      <c r="P8" s="84" t="s">
        <v>42</v>
      </c>
      <c r="Q8" s="84" t="s">
        <v>43</v>
      </c>
      <c r="R8" s="84" t="s">
        <v>58</v>
      </c>
      <c r="S8" s="84" t="s">
        <v>42</v>
      </c>
      <c r="T8" s="84" t="s">
        <v>43</v>
      </c>
    </row>
    <row r="9" spans="1:39" ht="23.25" x14ac:dyDescent="0.5">
      <c r="A9" s="52" t="s">
        <v>72</v>
      </c>
      <c r="B9" s="97">
        <v>90</v>
      </c>
      <c r="C9" s="97">
        <v>92</v>
      </c>
      <c r="D9" s="97">
        <v>96</v>
      </c>
      <c r="E9" s="97">
        <v>60</v>
      </c>
      <c r="F9" s="97">
        <v>100</v>
      </c>
      <c r="G9" s="97">
        <v>0</v>
      </c>
      <c r="H9" s="99">
        <v>0</v>
      </c>
      <c r="I9" s="97">
        <v>42</v>
      </c>
      <c r="J9" s="97">
        <v>80</v>
      </c>
      <c r="K9" s="97">
        <v>80</v>
      </c>
      <c r="L9" s="97">
        <v>80</v>
      </c>
      <c r="M9" s="98">
        <v>2.8</v>
      </c>
      <c r="N9" s="98">
        <v>3.33</v>
      </c>
      <c r="O9" s="97">
        <v>50</v>
      </c>
      <c r="P9" s="97" t="s">
        <v>85</v>
      </c>
      <c r="Q9" s="95">
        <v>1752</v>
      </c>
      <c r="R9" s="87"/>
      <c r="S9" s="87"/>
      <c r="T9" s="85"/>
    </row>
    <row r="10" spans="1:39" ht="23.25" x14ac:dyDescent="0.5">
      <c r="A10" s="52" t="s">
        <v>73</v>
      </c>
      <c r="B10" s="97">
        <v>89</v>
      </c>
      <c r="C10" s="97">
        <v>91</v>
      </c>
      <c r="D10" s="97">
        <v>93</v>
      </c>
      <c r="E10" s="97">
        <v>60</v>
      </c>
      <c r="F10" s="97">
        <v>120</v>
      </c>
      <c r="G10" s="97" t="s">
        <v>85</v>
      </c>
      <c r="H10" s="97" t="s">
        <v>85</v>
      </c>
      <c r="I10" s="97">
        <v>42</v>
      </c>
      <c r="J10" s="97">
        <v>70</v>
      </c>
      <c r="K10" s="97">
        <v>71</v>
      </c>
      <c r="L10" s="97">
        <v>68</v>
      </c>
      <c r="M10" s="97">
        <v>3.2</v>
      </c>
      <c r="N10" s="97">
        <v>3</v>
      </c>
      <c r="O10" s="97" t="s">
        <v>85</v>
      </c>
      <c r="P10" s="97" t="s">
        <v>85</v>
      </c>
      <c r="Q10" s="97">
        <v>115</v>
      </c>
      <c r="R10" s="97" t="s">
        <v>85</v>
      </c>
      <c r="S10" s="97" t="s">
        <v>85</v>
      </c>
      <c r="T10" s="97">
        <v>115</v>
      </c>
    </row>
    <row r="11" spans="1:39" ht="23.25" x14ac:dyDescent="0.5">
      <c r="A11" s="52" t="s">
        <v>74</v>
      </c>
      <c r="B11" s="97">
        <v>65</v>
      </c>
      <c r="C11" s="97">
        <v>95</v>
      </c>
      <c r="D11" s="97">
        <v>135</v>
      </c>
      <c r="E11" s="97" t="s">
        <v>103</v>
      </c>
      <c r="F11" s="97">
        <v>120</v>
      </c>
      <c r="G11" s="97" t="s">
        <v>85</v>
      </c>
      <c r="H11" s="97" t="s">
        <v>85</v>
      </c>
      <c r="I11" s="97" t="s">
        <v>85</v>
      </c>
      <c r="J11" s="97">
        <v>80</v>
      </c>
      <c r="K11" s="97">
        <v>45</v>
      </c>
      <c r="L11" s="97">
        <v>80</v>
      </c>
      <c r="M11" s="97">
        <v>2.8</v>
      </c>
      <c r="N11" s="97">
        <v>3.8</v>
      </c>
      <c r="O11" s="97" t="s">
        <v>85</v>
      </c>
      <c r="P11" s="97" t="s">
        <v>85</v>
      </c>
      <c r="Q11" s="97" t="s">
        <v>85</v>
      </c>
      <c r="R11" s="97"/>
      <c r="S11" s="97"/>
      <c r="T11" s="97">
        <v>1020</v>
      </c>
    </row>
    <row r="12" spans="1:39" ht="23.25" x14ac:dyDescent="0.5">
      <c r="A12" s="52" t="s">
        <v>75</v>
      </c>
      <c r="B12" s="97" t="s">
        <v>85</v>
      </c>
      <c r="C12" s="97" t="s">
        <v>85</v>
      </c>
      <c r="D12" s="97" t="s">
        <v>85</v>
      </c>
      <c r="E12" s="97">
        <v>60</v>
      </c>
      <c r="F12" s="97" t="s">
        <v>85</v>
      </c>
      <c r="G12" s="97" t="s">
        <v>85</v>
      </c>
      <c r="H12" s="97" t="s">
        <v>85</v>
      </c>
      <c r="I12" s="97">
        <v>34</v>
      </c>
      <c r="J12" s="97">
        <v>80</v>
      </c>
      <c r="K12" s="97">
        <v>65</v>
      </c>
      <c r="L12" s="97">
        <v>70</v>
      </c>
      <c r="M12" s="97">
        <v>2.83</v>
      </c>
      <c r="N12" s="97">
        <v>3.3</v>
      </c>
      <c r="O12" s="97">
        <v>27</v>
      </c>
      <c r="P12" s="97" t="s">
        <v>85</v>
      </c>
      <c r="Q12" s="97">
        <v>1020</v>
      </c>
      <c r="R12" s="97">
        <v>29</v>
      </c>
      <c r="S12" s="97" t="s">
        <v>85</v>
      </c>
      <c r="T12" s="97">
        <v>1070</v>
      </c>
    </row>
    <row r="13" spans="1:39" ht="23.25" x14ac:dyDescent="0.5">
      <c r="A13" s="52" t="s">
        <v>76</v>
      </c>
      <c r="B13" s="97">
        <v>95</v>
      </c>
      <c r="C13" s="97">
        <v>98</v>
      </c>
      <c r="D13" s="97">
        <v>90</v>
      </c>
      <c r="E13" s="97">
        <v>66</v>
      </c>
      <c r="F13" s="97">
        <v>115</v>
      </c>
      <c r="G13" s="97">
        <v>0</v>
      </c>
      <c r="H13" s="97">
        <v>0</v>
      </c>
      <c r="I13" s="97">
        <v>35</v>
      </c>
      <c r="J13" s="97">
        <v>70</v>
      </c>
      <c r="K13" s="97">
        <v>70</v>
      </c>
      <c r="L13" s="97">
        <v>70</v>
      </c>
      <c r="M13" s="97">
        <v>3</v>
      </c>
      <c r="N13" s="97">
        <v>2.8</v>
      </c>
      <c r="O13" s="97" t="s">
        <v>84</v>
      </c>
      <c r="P13" s="97">
        <v>0</v>
      </c>
      <c r="Q13" s="97">
        <v>238</v>
      </c>
      <c r="R13" s="97">
        <v>0</v>
      </c>
      <c r="S13" s="97">
        <v>0</v>
      </c>
      <c r="T13" s="97">
        <v>238</v>
      </c>
    </row>
    <row r="14" spans="1:39" ht="23.25" x14ac:dyDescent="0.5">
      <c r="A14" s="52" t="s">
        <v>77</v>
      </c>
      <c r="B14" s="97">
        <v>90</v>
      </c>
      <c r="C14" s="97">
        <v>103</v>
      </c>
      <c r="D14" s="97">
        <v>95</v>
      </c>
      <c r="E14" s="97">
        <v>64</v>
      </c>
      <c r="F14" s="97">
        <v>130</v>
      </c>
      <c r="G14" s="97">
        <v>130</v>
      </c>
      <c r="H14" s="97"/>
      <c r="I14" s="97">
        <v>33.659999999999997</v>
      </c>
      <c r="J14" s="97">
        <v>75</v>
      </c>
      <c r="K14" s="97"/>
      <c r="L14" s="97">
        <v>70</v>
      </c>
      <c r="M14" s="97">
        <v>3.16</v>
      </c>
      <c r="N14" s="97">
        <v>3</v>
      </c>
      <c r="O14" s="97">
        <v>78</v>
      </c>
      <c r="P14" s="97">
        <v>10</v>
      </c>
      <c r="Q14" s="97">
        <v>2524</v>
      </c>
      <c r="R14" s="97">
        <v>85</v>
      </c>
      <c r="S14" s="97">
        <v>15</v>
      </c>
      <c r="T14" s="97">
        <v>3000</v>
      </c>
    </row>
    <row r="15" spans="1:39" ht="23.25" x14ac:dyDescent="0.5">
      <c r="A15" s="52" t="s">
        <v>78</v>
      </c>
      <c r="B15" s="97">
        <v>85</v>
      </c>
      <c r="C15" s="97">
        <v>90</v>
      </c>
      <c r="D15" s="97">
        <v>90</v>
      </c>
      <c r="E15" s="97">
        <v>76</v>
      </c>
      <c r="F15" s="97">
        <v>120</v>
      </c>
      <c r="G15" s="97">
        <v>120</v>
      </c>
      <c r="H15" s="97" t="s">
        <v>85</v>
      </c>
      <c r="I15" s="97" t="s">
        <v>85</v>
      </c>
      <c r="J15" s="97">
        <v>80</v>
      </c>
      <c r="K15" s="97">
        <v>80</v>
      </c>
      <c r="L15" s="97">
        <v>70</v>
      </c>
      <c r="M15" s="97">
        <v>4</v>
      </c>
      <c r="N15" s="97">
        <v>4.5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</row>
    <row r="16" spans="1:39" ht="23.25" x14ac:dyDescent="0.5">
      <c r="A16" s="52" t="s">
        <v>79</v>
      </c>
      <c r="B16" s="97">
        <v>88</v>
      </c>
      <c r="C16" s="97">
        <v>90</v>
      </c>
      <c r="D16" s="97">
        <v>85</v>
      </c>
      <c r="E16" s="97">
        <v>69</v>
      </c>
      <c r="F16" s="97">
        <v>120</v>
      </c>
      <c r="G16" s="97" t="s">
        <v>85</v>
      </c>
      <c r="H16" s="97" t="s">
        <v>85</v>
      </c>
      <c r="I16" s="97">
        <v>0</v>
      </c>
      <c r="J16" s="97">
        <v>85</v>
      </c>
      <c r="K16" s="97">
        <v>80</v>
      </c>
      <c r="L16" s="97">
        <v>80</v>
      </c>
      <c r="M16" s="97">
        <v>3.7</v>
      </c>
      <c r="N16" s="97">
        <v>3.6</v>
      </c>
      <c r="O16" s="97"/>
      <c r="P16" s="97"/>
      <c r="Q16" s="97"/>
      <c r="R16" s="97"/>
      <c r="S16" s="97"/>
      <c r="T16" s="97"/>
    </row>
    <row r="17" spans="1:22" ht="23.25" x14ac:dyDescent="0.5">
      <c r="A17" s="52" t="s">
        <v>80</v>
      </c>
      <c r="B17" s="97">
        <v>95</v>
      </c>
      <c r="C17" s="97">
        <v>95</v>
      </c>
      <c r="D17" s="97">
        <v>100</v>
      </c>
      <c r="E17" s="97">
        <v>67</v>
      </c>
      <c r="F17" s="97">
        <v>120</v>
      </c>
      <c r="G17" s="97" t="s">
        <v>100</v>
      </c>
      <c r="H17" s="97" t="s">
        <v>100</v>
      </c>
      <c r="I17" s="97">
        <v>33</v>
      </c>
      <c r="J17" s="97">
        <v>100</v>
      </c>
      <c r="K17" s="97">
        <v>100</v>
      </c>
      <c r="L17" s="97">
        <v>100</v>
      </c>
      <c r="M17" s="97">
        <v>3.3</v>
      </c>
      <c r="N17" s="97">
        <v>3.5</v>
      </c>
      <c r="O17" s="97" t="s">
        <v>101</v>
      </c>
      <c r="P17" s="97" t="s">
        <v>101</v>
      </c>
      <c r="Q17" s="97" t="s">
        <v>101</v>
      </c>
      <c r="R17" s="97" t="s">
        <v>101</v>
      </c>
      <c r="S17" s="97" t="s">
        <v>101</v>
      </c>
      <c r="T17" s="97" t="s">
        <v>101</v>
      </c>
    </row>
    <row r="18" spans="1:22" ht="23.25" x14ac:dyDescent="0.5">
      <c r="A18" s="52" t="s">
        <v>81</v>
      </c>
      <c r="B18" s="97">
        <v>90</v>
      </c>
      <c r="C18" s="97">
        <v>85</v>
      </c>
      <c r="D18" s="97">
        <v>90</v>
      </c>
      <c r="E18" s="97">
        <v>53</v>
      </c>
      <c r="F18" s="97"/>
      <c r="G18" s="97">
        <v>0</v>
      </c>
      <c r="H18" s="97"/>
      <c r="I18" s="97">
        <v>35</v>
      </c>
      <c r="J18" s="97">
        <v>75</v>
      </c>
      <c r="K18" s="97">
        <v>70</v>
      </c>
      <c r="L18" s="97">
        <v>100</v>
      </c>
      <c r="M18" s="97">
        <v>3</v>
      </c>
      <c r="N18" s="97" t="s">
        <v>87</v>
      </c>
      <c r="O18" s="97" t="s">
        <v>85</v>
      </c>
      <c r="P18" s="97" t="s">
        <v>85</v>
      </c>
      <c r="Q18" s="97">
        <v>0</v>
      </c>
      <c r="R18" s="97" t="s">
        <v>85</v>
      </c>
      <c r="S18" s="97" t="s">
        <v>85</v>
      </c>
      <c r="T18" s="97">
        <v>0</v>
      </c>
    </row>
    <row r="19" spans="1:22" ht="23.25" x14ac:dyDescent="0.5">
      <c r="A19" s="52" t="s">
        <v>82</v>
      </c>
      <c r="B19" s="97" t="s">
        <v>84</v>
      </c>
      <c r="C19" s="97" t="s">
        <v>84</v>
      </c>
      <c r="D19" s="97" t="s">
        <v>84</v>
      </c>
      <c r="E19" s="97">
        <v>65</v>
      </c>
      <c r="F19" s="97" t="s">
        <v>84</v>
      </c>
      <c r="G19" s="97" t="s">
        <v>84</v>
      </c>
      <c r="H19" s="97">
        <v>33</v>
      </c>
      <c r="I19" s="97">
        <v>40.5</v>
      </c>
      <c r="J19" s="97">
        <v>70</v>
      </c>
      <c r="K19" s="97" t="s">
        <v>84</v>
      </c>
      <c r="L19" s="97" t="s">
        <v>84</v>
      </c>
      <c r="M19" s="97">
        <v>2.6</v>
      </c>
      <c r="N19" s="97" t="s">
        <v>84</v>
      </c>
      <c r="O19" s="97">
        <v>0</v>
      </c>
      <c r="P19" s="97">
        <v>0</v>
      </c>
      <c r="Q19" s="97">
        <v>30</v>
      </c>
      <c r="R19" s="97">
        <v>0</v>
      </c>
      <c r="S19" s="97">
        <v>0</v>
      </c>
      <c r="T19" s="97">
        <v>30</v>
      </c>
    </row>
    <row r="20" spans="1:22" ht="23.25" x14ac:dyDescent="0.5">
      <c r="A20" s="91"/>
      <c r="B20" s="92">
        <f>SUM(B9:B19)</f>
        <v>787</v>
      </c>
      <c r="C20" s="92">
        <f t="shared" ref="C20:S20" si="0">SUM(C9:C19)</f>
        <v>839</v>
      </c>
      <c r="D20" s="92">
        <f t="shared" si="0"/>
        <v>874</v>
      </c>
      <c r="E20" s="92">
        <f t="shared" si="0"/>
        <v>640</v>
      </c>
      <c r="F20" s="92">
        <f t="shared" si="0"/>
        <v>945</v>
      </c>
      <c r="G20" s="92">
        <f t="shared" si="0"/>
        <v>250</v>
      </c>
      <c r="H20" s="92">
        <f t="shared" si="0"/>
        <v>33</v>
      </c>
      <c r="I20" s="92">
        <f t="shared" si="0"/>
        <v>295.15999999999997</v>
      </c>
      <c r="J20" s="92">
        <f t="shared" si="0"/>
        <v>865</v>
      </c>
      <c r="K20" s="92">
        <f t="shared" si="0"/>
        <v>661</v>
      </c>
      <c r="L20" s="92">
        <f t="shared" si="0"/>
        <v>788</v>
      </c>
      <c r="M20" s="92">
        <f t="shared" si="0"/>
        <v>34.39</v>
      </c>
      <c r="N20" s="92">
        <f t="shared" si="0"/>
        <v>30.830000000000002</v>
      </c>
      <c r="O20" s="92">
        <f t="shared" si="0"/>
        <v>155</v>
      </c>
      <c r="P20" s="92">
        <f t="shared" si="0"/>
        <v>10</v>
      </c>
      <c r="Q20" s="92">
        <f t="shared" si="0"/>
        <v>5679</v>
      </c>
      <c r="R20" s="92">
        <f t="shared" si="0"/>
        <v>114</v>
      </c>
      <c r="S20" s="92">
        <f t="shared" si="0"/>
        <v>15</v>
      </c>
      <c r="T20" s="96">
        <f>SUM(T9:T19)</f>
        <v>5473</v>
      </c>
    </row>
    <row r="21" spans="1:22" s="68" customFormat="1" x14ac:dyDescent="0.35">
      <c r="A21" s="75" t="s">
        <v>59</v>
      </c>
      <c r="B21" s="29">
        <v>87</v>
      </c>
      <c r="C21" s="29">
        <v>93</v>
      </c>
      <c r="D21" s="29">
        <v>97</v>
      </c>
      <c r="E21" s="29">
        <v>58</v>
      </c>
      <c r="F21" s="29">
        <v>118</v>
      </c>
      <c r="G21" s="77">
        <v>125</v>
      </c>
      <c r="H21" s="47">
        <v>33</v>
      </c>
      <c r="I21" s="29">
        <v>36</v>
      </c>
      <c r="J21" s="29">
        <v>78</v>
      </c>
      <c r="K21" s="29">
        <v>73</v>
      </c>
      <c r="L21" s="29">
        <v>78</v>
      </c>
      <c r="M21" s="29">
        <v>3</v>
      </c>
      <c r="N21" s="29">
        <v>3</v>
      </c>
      <c r="O21" s="93">
        <v>155</v>
      </c>
      <c r="P21" s="29">
        <v>10</v>
      </c>
      <c r="Q21" s="93">
        <v>5679</v>
      </c>
      <c r="R21" s="93">
        <v>114</v>
      </c>
      <c r="S21" s="93">
        <v>15</v>
      </c>
      <c r="T21" s="93">
        <v>5473</v>
      </c>
      <c r="U21" s="67"/>
      <c r="V21" s="66"/>
    </row>
    <row r="22" spans="1:22" x14ac:dyDescent="0.35">
      <c r="A22" s="68" t="s">
        <v>64</v>
      </c>
    </row>
    <row r="23" spans="1:22" x14ac:dyDescent="0.35">
      <c r="A23" s="86" t="s">
        <v>60</v>
      </c>
    </row>
    <row r="24" spans="1:22" x14ac:dyDescent="0.35">
      <c r="A24" s="86" t="s">
        <v>67</v>
      </c>
    </row>
    <row r="25" spans="1:22" x14ac:dyDescent="0.35">
      <c r="A25" s="86" t="s">
        <v>68</v>
      </c>
    </row>
    <row r="26" spans="1:22" x14ac:dyDescent="0.35">
      <c r="A26" s="86" t="s">
        <v>61</v>
      </c>
    </row>
    <row r="27" spans="1:22" x14ac:dyDescent="0.35">
      <c r="A27" s="86" t="s">
        <v>62</v>
      </c>
    </row>
    <row r="28" spans="1:22" x14ac:dyDescent="0.35">
      <c r="A28" s="86" t="s">
        <v>66</v>
      </c>
    </row>
    <row r="29" spans="1:22" x14ac:dyDescent="0.35">
      <c r="A29" s="86" t="s">
        <v>71</v>
      </c>
    </row>
    <row r="30" spans="1:22" x14ac:dyDescent="0.35">
      <c r="N30" s="71"/>
    </row>
    <row r="31" spans="1:22" x14ac:dyDescent="0.35">
      <c r="N31" s="71"/>
      <c r="O31" s="71" t="s">
        <v>11</v>
      </c>
    </row>
    <row r="32" spans="1:22" x14ac:dyDescent="0.35">
      <c r="N32" s="71"/>
      <c r="O32" s="71" t="s">
        <v>12</v>
      </c>
    </row>
    <row r="33" spans="14:15" x14ac:dyDescent="0.35">
      <c r="N33" s="71"/>
      <c r="O33" s="71" t="s">
        <v>13</v>
      </c>
    </row>
    <row r="34" spans="14:15" x14ac:dyDescent="0.35">
      <c r="O34" s="71" t="s">
        <v>35</v>
      </c>
    </row>
  </sheetData>
  <mergeCells count="10">
    <mergeCell ref="S1:T1"/>
    <mergeCell ref="A2:T2"/>
    <mergeCell ref="A3:T3"/>
    <mergeCell ref="A4:T4"/>
    <mergeCell ref="A6:A8"/>
    <mergeCell ref="B6:N6"/>
    <mergeCell ref="O6:T6"/>
    <mergeCell ref="H7:I7"/>
    <mergeCell ref="O7:Q7"/>
    <mergeCell ref="R7:T7"/>
  </mergeCells>
  <pageMargins left="0.2" right="0.2" top="0.21" bottom="0.2" header="0.3" footer="0.2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topLeftCell="A7" workbookViewId="0">
      <selection activeCell="M12" sqref="M12"/>
    </sheetView>
  </sheetViews>
  <sheetFormatPr defaultRowHeight="21" x14ac:dyDescent="0.35"/>
  <cols>
    <col min="1" max="1" width="14" style="86" customWidth="1"/>
    <col min="2" max="2" width="8" style="86" customWidth="1"/>
    <col min="3" max="3" width="8.125" style="86" customWidth="1"/>
    <col min="4" max="4" width="8" style="86" customWidth="1"/>
    <col min="5" max="5" width="7.75" style="86" customWidth="1"/>
    <col min="6" max="6" width="8.25" style="86" customWidth="1"/>
    <col min="7" max="7" width="8.125" style="86" customWidth="1"/>
    <col min="8" max="8" width="5.5" style="86" customWidth="1"/>
    <col min="9" max="9" width="8.875" style="86" customWidth="1"/>
    <col min="10" max="10" width="9.25" style="86" customWidth="1"/>
    <col min="11" max="12" width="7.75" style="86" customWidth="1"/>
    <col min="13" max="13" width="8.375" style="86" customWidth="1"/>
    <col min="14" max="14" width="8.75" style="86" customWidth="1"/>
    <col min="15" max="15" width="4.625" style="86" customWidth="1"/>
    <col min="16" max="16" width="6.375" style="86" customWidth="1"/>
    <col min="17" max="17" width="6.25" style="86" customWidth="1"/>
    <col min="18" max="18" width="4.875" style="86" customWidth="1"/>
    <col min="19" max="19" width="6.25" style="86" customWidth="1"/>
    <col min="20" max="20" width="6.5" style="86" customWidth="1"/>
    <col min="21" max="39" width="7.5" style="86" customWidth="1"/>
    <col min="40" max="16384" width="9" style="86"/>
  </cols>
  <sheetData>
    <row r="1" spans="1:39" ht="21.75" thickBot="1" x14ac:dyDescent="0.4">
      <c r="C1" s="70"/>
      <c r="D1" s="70"/>
      <c r="E1" s="70"/>
      <c r="F1" s="70"/>
      <c r="G1" s="70"/>
      <c r="H1" s="70"/>
      <c r="I1" s="70"/>
      <c r="J1" s="70"/>
      <c r="K1" s="70"/>
      <c r="L1" s="70"/>
      <c r="S1" s="101" t="s">
        <v>37</v>
      </c>
      <c r="T1" s="102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26.25" x14ac:dyDescent="0.4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26.25" x14ac:dyDescent="0.4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26.25" x14ac:dyDescent="0.4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ht="3.75" customHeight="1" x14ac:dyDescent="0.35"/>
    <row r="6" spans="1:39" x14ac:dyDescent="0.35">
      <c r="A6" s="103" t="s">
        <v>38</v>
      </c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9" t="s">
        <v>63</v>
      </c>
      <c r="P6" s="109"/>
      <c r="Q6" s="109"/>
      <c r="R6" s="109"/>
      <c r="S6" s="109"/>
      <c r="T6" s="109"/>
    </row>
    <row r="7" spans="1:39" x14ac:dyDescent="0.35">
      <c r="A7" s="104"/>
      <c r="B7" s="72" t="s">
        <v>40</v>
      </c>
      <c r="C7" s="72" t="s">
        <v>41</v>
      </c>
      <c r="D7" s="72" t="s">
        <v>42</v>
      </c>
      <c r="E7" s="72" t="s">
        <v>43</v>
      </c>
      <c r="F7" s="72" t="s">
        <v>44</v>
      </c>
      <c r="G7" s="72" t="s">
        <v>45</v>
      </c>
      <c r="H7" s="106" t="s">
        <v>46</v>
      </c>
      <c r="I7" s="108"/>
      <c r="J7" s="72" t="s">
        <v>47</v>
      </c>
      <c r="K7" s="72" t="s">
        <v>48</v>
      </c>
      <c r="L7" s="72" t="s">
        <v>49</v>
      </c>
      <c r="M7" s="72" t="s">
        <v>50</v>
      </c>
      <c r="N7" s="72" t="s">
        <v>51</v>
      </c>
      <c r="O7" s="109" t="s">
        <v>52</v>
      </c>
      <c r="P7" s="109"/>
      <c r="Q7" s="109"/>
      <c r="R7" s="109" t="s">
        <v>53</v>
      </c>
      <c r="S7" s="109"/>
      <c r="T7" s="109"/>
    </row>
    <row r="8" spans="1:39" x14ac:dyDescent="0.35">
      <c r="A8" s="105"/>
      <c r="B8" s="73" t="s">
        <v>54</v>
      </c>
      <c r="C8" s="73" t="s">
        <v>54</v>
      </c>
      <c r="D8" s="73" t="s">
        <v>54</v>
      </c>
      <c r="E8" s="73" t="s">
        <v>54</v>
      </c>
      <c r="F8" s="73" t="s">
        <v>54</v>
      </c>
      <c r="G8" s="73" t="s">
        <v>54</v>
      </c>
      <c r="H8" s="73" t="s">
        <v>55</v>
      </c>
      <c r="I8" s="73" t="s">
        <v>56</v>
      </c>
      <c r="J8" s="74" t="s">
        <v>54</v>
      </c>
      <c r="K8" s="73" t="s">
        <v>54</v>
      </c>
      <c r="L8" s="73" t="s">
        <v>54</v>
      </c>
      <c r="M8" s="73" t="s">
        <v>57</v>
      </c>
      <c r="N8" s="73" t="s">
        <v>57</v>
      </c>
      <c r="O8" s="94" t="s">
        <v>58</v>
      </c>
      <c r="P8" s="94" t="s">
        <v>42</v>
      </c>
      <c r="Q8" s="94" t="s">
        <v>43</v>
      </c>
      <c r="R8" s="94" t="s">
        <v>58</v>
      </c>
      <c r="S8" s="94" t="s">
        <v>42</v>
      </c>
      <c r="T8" s="94" t="s">
        <v>43</v>
      </c>
    </row>
    <row r="9" spans="1:39" ht="23.25" x14ac:dyDescent="0.5">
      <c r="A9" s="52" t="s">
        <v>72</v>
      </c>
      <c r="B9" s="112">
        <v>92</v>
      </c>
      <c r="C9" s="112">
        <v>92</v>
      </c>
      <c r="D9" s="112">
        <v>96</v>
      </c>
      <c r="E9" s="112">
        <v>82</v>
      </c>
      <c r="F9" s="112">
        <v>110</v>
      </c>
      <c r="G9" s="112">
        <v>0</v>
      </c>
      <c r="H9" s="114">
        <v>0</v>
      </c>
      <c r="I9" s="112">
        <v>42</v>
      </c>
      <c r="J9" s="112">
        <v>80</v>
      </c>
      <c r="K9" s="112">
        <v>80</v>
      </c>
      <c r="L9" s="112">
        <v>80</v>
      </c>
      <c r="M9" s="113">
        <v>2.8</v>
      </c>
      <c r="N9" s="113">
        <v>3.33</v>
      </c>
      <c r="O9" s="112">
        <v>52</v>
      </c>
      <c r="P9" s="112" t="s">
        <v>85</v>
      </c>
      <c r="Q9" s="111">
        <v>1771</v>
      </c>
      <c r="R9" s="112">
        <v>52</v>
      </c>
      <c r="S9" s="112" t="s">
        <v>85</v>
      </c>
      <c r="T9" s="111">
        <v>1771</v>
      </c>
    </row>
    <row r="10" spans="1:39" ht="23.25" x14ac:dyDescent="0.5">
      <c r="A10" s="52" t="s">
        <v>73</v>
      </c>
      <c r="B10" s="115">
        <v>95</v>
      </c>
      <c r="C10" s="115">
        <v>97</v>
      </c>
      <c r="D10" s="115">
        <v>92</v>
      </c>
      <c r="E10" s="115">
        <v>82</v>
      </c>
      <c r="F10" s="115">
        <v>114</v>
      </c>
      <c r="G10" s="115" t="s">
        <v>85</v>
      </c>
      <c r="H10" s="115" t="s">
        <v>85</v>
      </c>
      <c r="I10" s="115">
        <v>42</v>
      </c>
      <c r="J10" s="115">
        <v>71</v>
      </c>
      <c r="K10" s="115">
        <v>70</v>
      </c>
      <c r="L10" s="115">
        <v>72</v>
      </c>
      <c r="M10" s="115">
        <v>3.2</v>
      </c>
      <c r="N10" s="115">
        <v>3</v>
      </c>
      <c r="O10" s="115" t="s">
        <v>85</v>
      </c>
      <c r="P10" s="115" t="s">
        <v>85</v>
      </c>
      <c r="Q10" s="115">
        <v>112</v>
      </c>
      <c r="R10" s="115" t="s">
        <v>85</v>
      </c>
      <c r="S10" s="115" t="s">
        <v>85</v>
      </c>
      <c r="T10" s="115">
        <v>112</v>
      </c>
    </row>
    <row r="11" spans="1:39" ht="23.25" x14ac:dyDescent="0.5">
      <c r="A11" s="52" t="s">
        <v>74</v>
      </c>
      <c r="B11" s="115">
        <v>80</v>
      </c>
      <c r="C11" s="115">
        <v>95</v>
      </c>
      <c r="D11" s="115">
        <v>135</v>
      </c>
      <c r="E11" s="115" t="s">
        <v>105</v>
      </c>
      <c r="F11" s="115">
        <v>120</v>
      </c>
      <c r="G11" s="115" t="s">
        <v>85</v>
      </c>
      <c r="H11" s="115" t="s">
        <v>85</v>
      </c>
      <c r="I11" s="115" t="s">
        <v>85</v>
      </c>
      <c r="J11" s="115">
        <v>80</v>
      </c>
      <c r="K11" s="115">
        <v>45</v>
      </c>
      <c r="L11" s="115">
        <v>80</v>
      </c>
      <c r="M11" s="115">
        <v>2.8</v>
      </c>
      <c r="N11" s="115">
        <v>3.8</v>
      </c>
      <c r="O11" s="115" t="s">
        <v>85</v>
      </c>
      <c r="P11" s="115" t="s">
        <v>85</v>
      </c>
      <c r="Q11" s="115">
        <v>511</v>
      </c>
      <c r="R11" s="115"/>
      <c r="S11" s="115"/>
      <c r="T11" s="115">
        <v>511</v>
      </c>
    </row>
    <row r="12" spans="1:39" ht="23.25" x14ac:dyDescent="0.5">
      <c r="A12" s="52" t="s">
        <v>75</v>
      </c>
      <c r="B12" s="115" t="s">
        <v>85</v>
      </c>
      <c r="C12" s="115" t="s">
        <v>85</v>
      </c>
      <c r="D12" s="115" t="s">
        <v>85</v>
      </c>
      <c r="E12" s="115">
        <v>77</v>
      </c>
      <c r="F12" s="115" t="s">
        <v>85</v>
      </c>
      <c r="G12" s="115" t="s">
        <v>85</v>
      </c>
      <c r="H12" s="115" t="s">
        <v>85</v>
      </c>
      <c r="I12" s="115">
        <v>35</v>
      </c>
      <c r="J12" s="115">
        <v>80</v>
      </c>
      <c r="K12" s="115">
        <v>70</v>
      </c>
      <c r="L12" s="115">
        <v>75</v>
      </c>
      <c r="M12" s="115">
        <v>2.75</v>
      </c>
      <c r="N12" s="115">
        <v>3.33</v>
      </c>
      <c r="O12" s="115">
        <v>27</v>
      </c>
      <c r="P12" s="115" t="s">
        <v>85</v>
      </c>
      <c r="Q12" s="115">
        <v>1122</v>
      </c>
      <c r="R12" s="115">
        <v>30</v>
      </c>
      <c r="S12" s="115" t="s">
        <v>85</v>
      </c>
      <c r="T12" s="115">
        <v>1172</v>
      </c>
    </row>
    <row r="13" spans="1:39" ht="23.25" x14ac:dyDescent="0.5">
      <c r="A13" s="52" t="s">
        <v>76</v>
      </c>
      <c r="B13" s="115">
        <v>95</v>
      </c>
      <c r="C13" s="115">
        <v>98</v>
      </c>
      <c r="D13" s="115">
        <v>90</v>
      </c>
      <c r="E13" s="115">
        <v>86</v>
      </c>
      <c r="F13" s="115">
        <v>115</v>
      </c>
      <c r="G13" s="115" t="s">
        <v>101</v>
      </c>
      <c r="H13" s="115" t="s">
        <v>101</v>
      </c>
      <c r="I13" s="115">
        <v>35</v>
      </c>
      <c r="J13" s="115">
        <v>70</v>
      </c>
      <c r="K13" s="115">
        <v>70</v>
      </c>
      <c r="L13" s="115">
        <v>70</v>
      </c>
      <c r="M13" s="115">
        <v>3</v>
      </c>
      <c r="N13" s="115">
        <v>2.8</v>
      </c>
      <c r="O13" s="115" t="s">
        <v>106</v>
      </c>
      <c r="P13" s="115" t="s">
        <v>101</v>
      </c>
      <c r="Q13" s="115">
        <v>238</v>
      </c>
      <c r="R13" s="115" t="s">
        <v>101</v>
      </c>
      <c r="S13" s="115" t="s">
        <v>101</v>
      </c>
      <c r="T13" s="115">
        <v>238</v>
      </c>
    </row>
    <row r="14" spans="1:39" ht="23.25" x14ac:dyDescent="0.5">
      <c r="A14" s="52" t="s">
        <v>77</v>
      </c>
      <c r="B14" s="115">
        <v>90</v>
      </c>
      <c r="C14" s="115">
        <v>104.5</v>
      </c>
      <c r="D14" s="115">
        <v>100</v>
      </c>
      <c r="E14" s="115">
        <v>75</v>
      </c>
      <c r="F14" s="115">
        <v>130</v>
      </c>
      <c r="G14" s="115">
        <v>125</v>
      </c>
      <c r="H14" s="115">
        <v>0</v>
      </c>
      <c r="I14" s="115">
        <v>33.659999999999997</v>
      </c>
      <c r="J14" s="115">
        <v>77.5</v>
      </c>
      <c r="K14" s="115">
        <v>0</v>
      </c>
      <c r="L14" s="115">
        <v>70</v>
      </c>
      <c r="M14" s="115">
        <v>3.5</v>
      </c>
      <c r="N14" s="115">
        <v>3</v>
      </c>
      <c r="O14" s="115">
        <f>SUM(O4:O13)</f>
        <v>79</v>
      </c>
      <c r="P14" s="115">
        <f t="shared" ref="P14:T14" si="0">SUM(P4:P13)</f>
        <v>0</v>
      </c>
      <c r="Q14" s="115">
        <f t="shared" si="0"/>
        <v>3754</v>
      </c>
      <c r="R14" s="115">
        <f t="shared" si="0"/>
        <v>82</v>
      </c>
      <c r="S14" s="115">
        <f t="shared" si="0"/>
        <v>0</v>
      </c>
      <c r="T14" s="115">
        <f t="shared" si="0"/>
        <v>3804</v>
      </c>
    </row>
    <row r="15" spans="1:39" ht="23.25" x14ac:dyDescent="0.5">
      <c r="A15" s="52" t="s">
        <v>78</v>
      </c>
      <c r="B15" s="115">
        <v>85</v>
      </c>
      <c r="C15" s="115">
        <v>90</v>
      </c>
      <c r="D15" s="115">
        <v>90</v>
      </c>
      <c r="E15" s="115">
        <v>80</v>
      </c>
      <c r="F15" s="115">
        <v>125</v>
      </c>
      <c r="G15" s="115">
        <v>125</v>
      </c>
      <c r="H15" s="115" t="s">
        <v>85</v>
      </c>
      <c r="I15" s="115" t="s">
        <v>85</v>
      </c>
      <c r="J15" s="115">
        <v>80</v>
      </c>
      <c r="K15" s="115">
        <v>80</v>
      </c>
      <c r="L15" s="115">
        <v>70</v>
      </c>
      <c r="M15" s="115">
        <v>4</v>
      </c>
      <c r="N15" s="115">
        <v>4.5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</row>
    <row r="16" spans="1:39" ht="23.25" x14ac:dyDescent="0.5">
      <c r="A16" s="52" t="s">
        <v>79</v>
      </c>
      <c r="B16" s="115">
        <v>90</v>
      </c>
      <c r="C16" s="115">
        <v>95</v>
      </c>
      <c r="D16" s="115">
        <v>80</v>
      </c>
      <c r="E16" s="115">
        <v>75</v>
      </c>
      <c r="F16" s="115">
        <v>110</v>
      </c>
      <c r="G16" s="115" t="s">
        <v>85</v>
      </c>
      <c r="H16" s="115" t="s">
        <v>85</v>
      </c>
      <c r="I16" s="115">
        <v>0</v>
      </c>
      <c r="J16" s="115">
        <v>95</v>
      </c>
      <c r="K16" s="115">
        <v>90</v>
      </c>
      <c r="L16" s="115">
        <v>90</v>
      </c>
      <c r="M16" s="115">
        <v>4</v>
      </c>
      <c r="N16" s="115">
        <v>3.8</v>
      </c>
      <c r="O16" s="115" t="s">
        <v>85</v>
      </c>
      <c r="P16" s="115" t="s">
        <v>85</v>
      </c>
      <c r="Q16" s="115" t="s">
        <v>85</v>
      </c>
      <c r="R16" s="115" t="s">
        <v>85</v>
      </c>
      <c r="S16" s="115" t="s">
        <v>85</v>
      </c>
      <c r="T16" s="115" t="s">
        <v>85</v>
      </c>
    </row>
    <row r="17" spans="1:22" ht="23.25" x14ac:dyDescent="0.5">
      <c r="A17" s="52" t="s">
        <v>80</v>
      </c>
      <c r="B17" s="115">
        <v>95</v>
      </c>
      <c r="C17" s="115">
        <v>95</v>
      </c>
      <c r="D17" s="115">
        <v>100</v>
      </c>
      <c r="E17" s="115">
        <v>75</v>
      </c>
      <c r="F17" s="115">
        <v>120</v>
      </c>
      <c r="G17" s="115" t="s">
        <v>107</v>
      </c>
      <c r="H17" s="115" t="s">
        <v>107</v>
      </c>
      <c r="I17" s="115">
        <v>33</v>
      </c>
      <c r="J17" s="115">
        <v>100</v>
      </c>
      <c r="K17" s="115">
        <v>100</v>
      </c>
      <c r="L17" s="115">
        <v>100</v>
      </c>
      <c r="M17" s="115">
        <v>3.5</v>
      </c>
      <c r="N17" s="115">
        <v>3.9</v>
      </c>
      <c r="O17" s="115" t="s">
        <v>108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</row>
    <row r="18" spans="1:22" ht="23.25" x14ac:dyDescent="0.5">
      <c r="A18" s="52" t="s">
        <v>81</v>
      </c>
      <c r="B18" s="115">
        <v>110</v>
      </c>
      <c r="C18" s="115">
        <v>132</v>
      </c>
      <c r="D18" s="115">
        <v>145</v>
      </c>
      <c r="E18" s="115">
        <v>90</v>
      </c>
      <c r="F18" s="115"/>
      <c r="G18" s="115">
        <v>0</v>
      </c>
      <c r="H18" s="115"/>
      <c r="I18" s="115"/>
      <c r="J18" s="115">
        <v>80</v>
      </c>
      <c r="K18" s="115">
        <v>100</v>
      </c>
      <c r="L18" s="115">
        <v>100</v>
      </c>
      <c r="M18" s="115">
        <v>3</v>
      </c>
      <c r="N18" s="115" t="s">
        <v>87</v>
      </c>
      <c r="O18" s="115"/>
      <c r="P18" s="115" t="s">
        <v>85</v>
      </c>
      <c r="Q18" s="115">
        <v>0</v>
      </c>
      <c r="R18" s="115" t="s">
        <v>85</v>
      </c>
      <c r="S18" s="115" t="s">
        <v>85</v>
      </c>
      <c r="T18" s="115">
        <v>0</v>
      </c>
    </row>
    <row r="19" spans="1:22" ht="23.25" x14ac:dyDescent="0.5">
      <c r="A19" s="52" t="s">
        <v>82</v>
      </c>
      <c r="B19" s="115" t="s">
        <v>84</v>
      </c>
      <c r="C19" s="115" t="s">
        <v>84</v>
      </c>
      <c r="D19" s="115" t="s">
        <v>84</v>
      </c>
      <c r="E19" s="115">
        <v>75</v>
      </c>
      <c r="F19" s="115" t="s">
        <v>84</v>
      </c>
      <c r="G19" s="115" t="s">
        <v>84</v>
      </c>
      <c r="H19" s="115">
        <v>33</v>
      </c>
      <c r="I19" s="115">
        <v>40.5</v>
      </c>
      <c r="J19" s="115">
        <v>70</v>
      </c>
      <c r="K19" s="115" t="s">
        <v>84</v>
      </c>
      <c r="L19" s="115" t="s">
        <v>84</v>
      </c>
      <c r="M19" s="115">
        <v>2.6</v>
      </c>
      <c r="N19" s="115" t="s">
        <v>84</v>
      </c>
      <c r="O19" s="115">
        <v>0</v>
      </c>
      <c r="P19" s="115">
        <v>0</v>
      </c>
      <c r="Q19" s="115">
        <v>597</v>
      </c>
      <c r="R19" s="115">
        <v>0</v>
      </c>
      <c r="S19" s="115">
        <v>0</v>
      </c>
      <c r="T19" s="115">
        <v>597</v>
      </c>
    </row>
    <row r="20" spans="1:22" ht="23.25" x14ac:dyDescent="0.5">
      <c r="A20" s="91"/>
      <c r="B20" s="92">
        <f>SUM(B9:B19)</f>
        <v>832</v>
      </c>
      <c r="C20" s="92">
        <f t="shared" ref="C20:S20" si="1">SUM(C9:C19)</f>
        <v>898.5</v>
      </c>
      <c r="D20" s="92">
        <f t="shared" si="1"/>
        <v>928</v>
      </c>
      <c r="E20" s="92">
        <f t="shared" si="1"/>
        <v>797</v>
      </c>
      <c r="F20" s="92">
        <v>118</v>
      </c>
      <c r="G20" s="92">
        <f t="shared" si="1"/>
        <v>250</v>
      </c>
      <c r="H20" s="92">
        <f t="shared" si="1"/>
        <v>33</v>
      </c>
      <c r="I20" s="92">
        <f t="shared" si="1"/>
        <v>261.15999999999997</v>
      </c>
      <c r="J20" s="92">
        <f t="shared" si="1"/>
        <v>883.5</v>
      </c>
      <c r="K20" s="92">
        <f t="shared" si="1"/>
        <v>705</v>
      </c>
      <c r="L20" s="92">
        <f t="shared" si="1"/>
        <v>807</v>
      </c>
      <c r="M20" s="92">
        <f t="shared" si="1"/>
        <v>35.15</v>
      </c>
      <c r="N20" s="92">
        <f t="shared" si="1"/>
        <v>31.459999999999997</v>
      </c>
      <c r="O20" s="92">
        <f t="shared" si="1"/>
        <v>158</v>
      </c>
      <c r="P20" s="92">
        <f t="shared" si="1"/>
        <v>0</v>
      </c>
      <c r="Q20" s="92">
        <f t="shared" si="1"/>
        <v>8105</v>
      </c>
      <c r="R20" s="92">
        <f t="shared" si="1"/>
        <v>164</v>
      </c>
      <c r="S20" s="92">
        <f t="shared" si="1"/>
        <v>0</v>
      </c>
      <c r="T20" s="96">
        <f>SUM(T9:T19)</f>
        <v>8205</v>
      </c>
    </row>
    <row r="21" spans="1:22" s="68" customFormat="1" x14ac:dyDescent="0.35">
      <c r="A21" s="75" t="s">
        <v>59</v>
      </c>
      <c r="B21" s="29">
        <v>92</v>
      </c>
      <c r="C21" s="29">
        <v>99</v>
      </c>
      <c r="D21" s="29">
        <v>103</v>
      </c>
      <c r="E21" s="29">
        <v>72</v>
      </c>
      <c r="F21" s="29">
        <v>118</v>
      </c>
      <c r="G21" s="77">
        <v>125</v>
      </c>
      <c r="H21" s="47">
        <v>33</v>
      </c>
      <c r="I21" s="29">
        <v>37</v>
      </c>
      <c r="J21" s="29">
        <v>80</v>
      </c>
      <c r="K21" s="29">
        <v>78</v>
      </c>
      <c r="L21" s="29">
        <v>80</v>
      </c>
      <c r="M21" s="29">
        <v>3</v>
      </c>
      <c r="N21" s="29">
        <v>3</v>
      </c>
      <c r="O21" s="93">
        <v>155</v>
      </c>
      <c r="P21" s="29">
        <v>10</v>
      </c>
      <c r="Q21" s="93">
        <v>5679</v>
      </c>
      <c r="R21" s="93">
        <v>114</v>
      </c>
      <c r="S21" s="93">
        <v>15</v>
      </c>
      <c r="T21" s="93">
        <v>5473</v>
      </c>
      <c r="U21" s="67"/>
      <c r="V21" s="66"/>
    </row>
    <row r="22" spans="1:22" x14ac:dyDescent="0.35">
      <c r="A22" s="68" t="s">
        <v>64</v>
      </c>
    </row>
    <row r="23" spans="1:22" x14ac:dyDescent="0.35">
      <c r="A23" s="86" t="s">
        <v>60</v>
      </c>
    </row>
    <row r="24" spans="1:22" x14ac:dyDescent="0.35">
      <c r="A24" s="86" t="s">
        <v>67</v>
      </c>
    </row>
    <row r="25" spans="1:22" x14ac:dyDescent="0.35">
      <c r="A25" s="86" t="s">
        <v>68</v>
      </c>
    </row>
    <row r="26" spans="1:22" x14ac:dyDescent="0.35">
      <c r="A26" s="86" t="s">
        <v>61</v>
      </c>
    </row>
    <row r="27" spans="1:22" x14ac:dyDescent="0.35">
      <c r="A27" s="86" t="s">
        <v>62</v>
      </c>
    </row>
    <row r="28" spans="1:22" x14ac:dyDescent="0.35">
      <c r="A28" s="86" t="s">
        <v>66</v>
      </c>
    </row>
    <row r="29" spans="1:22" x14ac:dyDescent="0.35">
      <c r="A29" s="86" t="s">
        <v>71</v>
      </c>
    </row>
    <row r="30" spans="1:22" x14ac:dyDescent="0.35">
      <c r="N30" s="71"/>
    </row>
    <row r="31" spans="1:22" x14ac:dyDescent="0.35">
      <c r="N31" s="71"/>
      <c r="O31" s="71" t="s">
        <v>11</v>
      </c>
    </row>
    <row r="32" spans="1:22" x14ac:dyDescent="0.35">
      <c r="N32" s="71"/>
      <c r="O32" s="71" t="s">
        <v>12</v>
      </c>
    </row>
    <row r="33" spans="14:15" x14ac:dyDescent="0.35">
      <c r="N33" s="71"/>
      <c r="O33" s="71" t="s">
        <v>13</v>
      </c>
    </row>
    <row r="34" spans="14:15" x14ac:dyDescent="0.35">
      <c r="O34" s="71" t="s">
        <v>35</v>
      </c>
    </row>
  </sheetData>
  <mergeCells count="10">
    <mergeCell ref="S1:T1"/>
    <mergeCell ref="A2:T2"/>
    <mergeCell ref="A3:T3"/>
    <mergeCell ref="A4:T4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opLeftCell="A4" zoomScale="84" zoomScaleNormal="84" workbookViewId="0">
      <selection activeCell="B17" sqref="B17:U17"/>
    </sheetView>
  </sheetViews>
  <sheetFormatPr defaultRowHeight="21" x14ac:dyDescent="0.35"/>
  <cols>
    <col min="1" max="1" width="21" style="2" customWidth="1"/>
    <col min="2" max="7" width="8.625" style="2" customWidth="1"/>
    <col min="8" max="8" width="7.75" style="2" customWidth="1"/>
    <col min="9" max="9" width="10" style="2" customWidth="1"/>
    <col min="10" max="10" width="9.375" style="2" customWidth="1"/>
    <col min="11" max="12" width="8.625" style="2" customWidth="1"/>
    <col min="13" max="14" width="10.375" style="2" customWidth="1"/>
    <col min="15" max="16" width="8.625" style="2" customWidth="1"/>
    <col min="17" max="17" width="9.75" style="2" customWidth="1"/>
    <col min="18" max="19" width="8.625" style="2" customWidth="1"/>
    <col min="20" max="20" width="9.625" style="2" customWidth="1"/>
    <col min="21" max="39" width="7.5" style="2" customWidth="1"/>
    <col min="40" max="16384" width="9" style="2"/>
  </cols>
  <sheetData>
    <row r="1" spans="1:39" ht="21.75" thickBot="1" x14ac:dyDescent="0.4">
      <c r="C1" s="3"/>
      <c r="D1" s="3"/>
      <c r="E1" s="3"/>
      <c r="F1" s="3"/>
      <c r="G1" s="3"/>
      <c r="H1" s="3"/>
      <c r="I1" s="3"/>
      <c r="J1" s="3"/>
      <c r="K1" s="3"/>
      <c r="L1" s="3"/>
      <c r="S1" s="101" t="s">
        <v>37</v>
      </c>
      <c r="T1" s="10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6.25" x14ac:dyDescent="0.4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6.25" x14ac:dyDescent="0.4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6.25" x14ac:dyDescent="0.4">
      <c r="A4" s="110" t="s">
        <v>86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3.75" customHeight="1" x14ac:dyDescent="0.35"/>
    <row r="6" spans="1:39" x14ac:dyDescent="0.35">
      <c r="A6" s="103" t="s">
        <v>38</v>
      </c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9" t="s">
        <v>63</v>
      </c>
      <c r="P6" s="109"/>
      <c r="Q6" s="109"/>
      <c r="R6" s="109"/>
      <c r="S6" s="109"/>
      <c r="T6" s="109"/>
    </row>
    <row r="7" spans="1:39" x14ac:dyDescent="0.35">
      <c r="A7" s="104"/>
      <c r="B7" s="22" t="s">
        <v>40</v>
      </c>
      <c r="C7" s="22" t="s">
        <v>41</v>
      </c>
      <c r="D7" s="22" t="s">
        <v>42</v>
      </c>
      <c r="E7" s="22" t="s">
        <v>43</v>
      </c>
      <c r="F7" s="22" t="s">
        <v>44</v>
      </c>
      <c r="G7" s="22" t="s">
        <v>45</v>
      </c>
      <c r="H7" s="106" t="s">
        <v>46</v>
      </c>
      <c r="I7" s="108"/>
      <c r="J7" s="22" t="s">
        <v>47</v>
      </c>
      <c r="K7" s="22" t="s">
        <v>48</v>
      </c>
      <c r="L7" s="22" t="s">
        <v>49</v>
      </c>
      <c r="M7" s="22" t="s">
        <v>50</v>
      </c>
      <c r="N7" s="22" t="s">
        <v>51</v>
      </c>
      <c r="O7" s="109" t="s">
        <v>52</v>
      </c>
      <c r="P7" s="109"/>
      <c r="Q7" s="109"/>
      <c r="R7" s="109" t="s">
        <v>53</v>
      </c>
      <c r="S7" s="109"/>
      <c r="T7" s="109"/>
    </row>
    <row r="8" spans="1:39" x14ac:dyDescent="0.35">
      <c r="A8" s="105"/>
      <c r="B8" s="23" t="s">
        <v>54</v>
      </c>
      <c r="C8" s="23" t="s">
        <v>54</v>
      </c>
      <c r="D8" s="23" t="s">
        <v>54</v>
      </c>
      <c r="E8" s="23" t="s">
        <v>54</v>
      </c>
      <c r="F8" s="23" t="s">
        <v>54</v>
      </c>
      <c r="G8" s="23" t="s">
        <v>54</v>
      </c>
      <c r="H8" s="23" t="s">
        <v>55</v>
      </c>
      <c r="I8" s="23" t="s">
        <v>56</v>
      </c>
      <c r="J8" s="24" t="s">
        <v>54</v>
      </c>
      <c r="K8" s="23" t="s">
        <v>54</v>
      </c>
      <c r="L8" s="23" t="s">
        <v>54</v>
      </c>
      <c r="M8" s="23" t="s">
        <v>57</v>
      </c>
      <c r="N8" s="23" t="s">
        <v>57</v>
      </c>
      <c r="O8" s="31" t="s">
        <v>58</v>
      </c>
      <c r="P8" s="31" t="s">
        <v>42</v>
      </c>
      <c r="Q8" s="31" t="s">
        <v>43</v>
      </c>
      <c r="R8" s="31" t="s">
        <v>58</v>
      </c>
      <c r="S8" s="31" t="s">
        <v>42</v>
      </c>
      <c r="T8" s="31" t="s">
        <v>43</v>
      </c>
    </row>
    <row r="9" spans="1:39" ht="23.25" x14ac:dyDescent="0.5">
      <c r="A9" s="25" t="s">
        <v>72</v>
      </c>
      <c r="B9" s="34">
        <v>85</v>
      </c>
      <c r="C9" s="34">
        <v>88</v>
      </c>
      <c r="D9" s="34">
        <v>83</v>
      </c>
      <c r="E9" s="34">
        <v>59</v>
      </c>
      <c r="F9" s="34">
        <v>85</v>
      </c>
      <c r="G9" s="34">
        <v>0</v>
      </c>
      <c r="H9" s="35">
        <v>0</v>
      </c>
      <c r="I9" s="34">
        <v>42</v>
      </c>
      <c r="J9" s="34">
        <v>80</v>
      </c>
      <c r="K9" s="34">
        <v>80</v>
      </c>
      <c r="L9" s="34">
        <v>80</v>
      </c>
      <c r="M9" s="36">
        <v>2.8</v>
      </c>
      <c r="N9" s="36">
        <v>2.8</v>
      </c>
      <c r="O9" s="34">
        <v>21</v>
      </c>
      <c r="P9" s="34" t="s">
        <v>85</v>
      </c>
      <c r="Q9" s="37">
        <v>3582</v>
      </c>
      <c r="R9" s="34">
        <v>21</v>
      </c>
      <c r="S9" s="34" t="s">
        <v>85</v>
      </c>
      <c r="T9" s="37">
        <v>3582</v>
      </c>
    </row>
    <row r="10" spans="1:39" ht="23.25" x14ac:dyDescent="0.5">
      <c r="A10" s="26" t="s">
        <v>73</v>
      </c>
      <c r="B10" s="34">
        <v>91</v>
      </c>
      <c r="C10" s="34">
        <v>90</v>
      </c>
      <c r="D10" s="34">
        <v>95</v>
      </c>
      <c r="E10" s="34">
        <v>65</v>
      </c>
      <c r="F10" s="34">
        <v>90</v>
      </c>
      <c r="G10" s="34"/>
      <c r="H10" s="34" t="s">
        <v>85</v>
      </c>
      <c r="I10" s="34">
        <v>42</v>
      </c>
      <c r="J10" s="34">
        <v>60</v>
      </c>
      <c r="K10" s="34">
        <v>68</v>
      </c>
      <c r="L10" s="34">
        <v>45</v>
      </c>
      <c r="M10" s="34">
        <v>3.5</v>
      </c>
      <c r="N10" s="34">
        <v>3.3</v>
      </c>
      <c r="O10" s="34" t="s">
        <v>85</v>
      </c>
      <c r="P10" s="34" t="s">
        <v>85</v>
      </c>
      <c r="Q10" s="34">
        <v>100</v>
      </c>
      <c r="R10" s="34" t="s">
        <v>85</v>
      </c>
      <c r="S10" s="34" t="s">
        <v>85</v>
      </c>
      <c r="T10" s="34">
        <v>100</v>
      </c>
    </row>
    <row r="11" spans="1:39" ht="23.25" x14ac:dyDescent="0.5">
      <c r="A11" s="26" t="s">
        <v>74</v>
      </c>
      <c r="B11" s="34">
        <v>95</v>
      </c>
      <c r="C11" s="34">
        <v>95</v>
      </c>
      <c r="D11" s="34" t="s">
        <v>85</v>
      </c>
      <c r="E11" s="34">
        <v>58</v>
      </c>
      <c r="F11" s="34">
        <v>115</v>
      </c>
      <c r="G11" s="34" t="s">
        <v>85</v>
      </c>
      <c r="H11" s="34" t="s">
        <v>85</v>
      </c>
      <c r="I11" s="34" t="s">
        <v>85</v>
      </c>
      <c r="J11" s="34">
        <v>80</v>
      </c>
      <c r="K11" s="34">
        <v>45</v>
      </c>
      <c r="L11" s="34">
        <v>80</v>
      </c>
      <c r="M11" s="34">
        <v>2.5</v>
      </c>
      <c r="N11" s="34">
        <v>4.2</v>
      </c>
      <c r="O11" s="34" t="s">
        <v>85</v>
      </c>
      <c r="P11" s="34" t="s">
        <v>85</v>
      </c>
      <c r="Q11" s="34" t="s">
        <v>85</v>
      </c>
      <c r="R11" s="34"/>
      <c r="S11" s="34"/>
      <c r="T11" s="34">
        <v>80</v>
      </c>
    </row>
    <row r="12" spans="1:39" ht="23.25" x14ac:dyDescent="0.5">
      <c r="A12" s="26" t="s">
        <v>75</v>
      </c>
      <c r="B12" s="34" t="s">
        <v>85</v>
      </c>
      <c r="C12" s="34" t="s">
        <v>85</v>
      </c>
      <c r="D12" s="34" t="s">
        <v>85</v>
      </c>
      <c r="E12" s="34">
        <v>60</v>
      </c>
      <c r="F12" s="34" t="s">
        <v>85</v>
      </c>
      <c r="G12" s="34" t="s">
        <v>85</v>
      </c>
      <c r="H12" s="34" t="s">
        <v>85</v>
      </c>
      <c r="I12" s="34">
        <v>34</v>
      </c>
      <c r="J12" s="34">
        <v>77</v>
      </c>
      <c r="K12" s="34">
        <v>70</v>
      </c>
      <c r="L12" s="34">
        <v>80</v>
      </c>
      <c r="M12" s="34">
        <v>2.75</v>
      </c>
      <c r="N12" s="34">
        <v>3</v>
      </c>
      <c r="O12" s="34">
        <v>0</v>
      </c>
      <c r="P12" s="34" t="s">
        <v>85</v>
      </c>
      <c r="Q12" s="34">
        <v>1287</v>
      </c>
      <c r="R12" s="34">
        <v>0</v>
      </c>
      <c r="S12" s="34" t="s">
        <v>85</v>
      </c>
      <c r="T12" s="34">
        <v>1283</v>
      </c>
    </row>
    <row r="13" spans="1:39" ht="23.25" x14ac:dyDescent="0.5">
      <c r="A13" s="26" t="s">
        <v>76</v>
      </c>
      <c r="B13" s="34">
        <v>90</v>
      </c>
      <c r="C13" s="34">
        <v>90</v>
      </c>
      <c r="D13" s="34">
        <v>95</v>
      </c>
      <c r="E13" s="34">
        <v>61</v>
      </c>
      <c r="F13" s="34">
        <v>115</v>
      </c>
      <c r="G13" s="34">
        <v>0</v>
      </c>
      <c r="H13" s="34">
        <v>0</v>
      </c>
      <c r="I13" s="34">
        <v>35</v>
      </c>
      <c r="J13" s="34">
        <v>60</v>
      </c>
      <c r="K13" s="34">
        <v>75</v>
      </c>
      <c r="L13" s="34">
        <v>70</v>
      </c>
      <c r="M13" s="34">
        <v>2.8</v>
      </c>
      <c r="N13" s="34">
        <v>3</v>
      </c>
      <c r="O13" s="34">
        <v>0</v>
      </c>
      <c r="P13" s="34">
        <v>0</v>
      </c>
      <c r="Q13" s="34">
        <v>0</v>
      </c>
      <c r="R13" s="34">
        <v>4</v>
      </c>
      <c r="S13" s="34">
        <v>0</v>
      </c>
      <c r="T13" s="34">
        <v>0</v>
      </c>
    </row>
    <row r="14" spans="1:39" ht="23.25" x14ac:dyDescent="0.5">
      <c r="A14" s="26" t="s">
        <v>77</v>
      </c>
      <c r="B14" s="34">
        <v>79</v>
      </c>
      <c r="C14" s="34">
        <v>88</v>
      </c>
      <c r="D14" s="34">
        <v>118</v>
      </c>
      <c r="E14" s="34">
        <v>62</v>
      </c>
      <c r="F14" s="34">
        <v>115</v>
      </c>
      <c r="G14" s="34">
        <v>130</v>
      </c>
      <c r="H14" s="34">
        <v>0</v>
      </c>
      <c r="I14" s="34">
        <v>30</v>
      </c>
      <c r="J14" s="34">
        <v>65</v>
      </c>
      <c r="K14" s="34">
        <v>70</v>
      </c>
      <c r="L14" s="34">
        <v>70</v>
      </c>
      <c r="M14" s="34">
        <v>3</v>
      </c>
      <c r="N14" s="34">
        <v>3.5</v>
      </c>
      <c r="O14" s="34">
        <f>SUM(O4:O13)</f>
        <v>21</v>
      </c>
      <c r="P14" s="34">
        <f t="shared" ref="P14:T14" si="0">SUM(P4:P13)</f>
        <v>0</v>
      </c>
      <c r="Q14" s="34">
        <f t="shared" si="0"/>
        <v>4969</v>
      </c>
      <c r="R14" s="34">
        <f t="shared" si="0"/>
        <v>25</v>
      </c>
      <c r="S14" s="34">
        <f t="shared" si="0"/>
        <v>0</v>
      </c>
      <c r="T14" s="34">
        <f t="shared" si="0"/>
        <v>5045</v>
      </c>
    </row>
    <row r="15" spans="1:39" ht="23.25" x14ac:dyDescent="0.5">
      <c r="A15" s="26" t="s">
        <v>78</v>
      </c>
      <c r="B15" s="34">
        <v>95</v>
      </c>
      <c r="C15" s="34">
        <v>115</v>
      </c>
      <c r="D15" s="34">
        <v>100</v>
      </c>
      <c r="E15" s="34">
        <v>56</v>
      </c>
      <c r="F15" s="34">
        <v>115</v>
      </c>
      <c r="G15" s="34">
        <v>115</v>
      </c>
      <c r="H15" s="34">
        <v>0</v>
      </c>
      <c r="I15" s="34">
        <v>0</v>
      </c>
      <c r="J15" s="34">
        <v>80</v>
      </c>
      <c r="K15" s="34">
        <v>70</v>
      </c>
      <c r="L15" s="34">
        <v>60</v>
      </c>
      <c r="M15" s="34">
        <v>2.7</v>
      </c>
      <c r="N15" s="34">
        <v>3.3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39" ht="23.25" x14ac:dyDescent="0.5">
      <c r="A16" s="26" t="s">
        <v>79</v>
      </c>
      <c r="B16" s="34">
        <v>100</v>
      </c>
      <c r="C16" s="34">
        <v>105</v>
      </c>
      <c r="D16" s="34" t="s">
        <v>85</v>
      </c>
      <c r="E16" s="34">
        <v>62</v>
      </c>
      <c r="F16" s="34" t="s">
        <v>85</v>
      </c>
      <c r="G16" s="34" t="s">
        <v>85</v>
      </c>
      <c r="H16" s="34" t="s">
        <v>85</v>
      </c>
      <c r="I16" s="34">
        <f ca="1">-I16</f>
        <v>0</v>
      </c>
      <c r="J16" s="34">
        <v>90</v>
      </c>
      <c r="K16" s="34">
        <v>80</v>
      </c>
      <c r="L16" s="34">
        <v>80</v>
      </c>
      <c r="M16" s="34">
        <v>3</v>
      </c>
      <c r="N16" s="34">
        <v>3.3</v>
      </c>
      <c r="O16" s="34" t="s">
        <v>85</v>
      </c>
      <c r="P16" s="34" t="s">
        <v>85</v>
      </c>
      <c r="Q16" s="34" t="s">
        <v>85</v>
      </c>
      <c r="R16" s="34" t="s">
        <v>85</v>
      </c>
      <c r="S16" s="34" t="s">
        <v>85</v>
      </c>
      <c r="T16" s="34" t="s">
        <v>85</v>
      </c>
    </row>
    <row r="17" spans="1:20" ht="23.25" x14ac:dyDescent="0.5">
      <c r="A17" s="26" t="s">
        <v>80</v>
      </c>
      <c r="B17" s="34">
        <v>90</v>
      </c>
      <c r="C17" s="34">
        <v>90</v>
      </c>
      <c r="D17" s="34">
        <v>95</v>
      </c>
      <c r="E17" s="34">
        <v>61</v>
      </c>
      <c r="F17" s="34">
        <v>120</v>
      </c>
      <c r="G17" s="34" t="s">
        <v>85</v>
      </c>
      <c r="H17" s="34" t="s">
        <v>85</v>
      </c>
      <c r="I17" s="34">
        <v>33</v>
      </c>
      <c r="J17" s="34">
        <v>90</v>
      </c>
      <c r="K17" s="34">
        <v>90</v>
      </c>
      <c r="L17" s="34">
        <v>100</v>
      </c>
      <c r="M17" s="34">
        <v>3.3</v>
      </c>
      <c r="N17" s="34">
        <v>3.5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ht="23.25" x14ac:dyDescent="0.5">
      <c r="A18" s="26" t="s">
        <v>81</v>
      </c>
      <c r="B18" s="34">
        <v>115</v>
      </c>
      <c r="C18" s="34">
        <v>120</v>
      </c>
      <c r="D18" s="34">
        <v>140</v>
      </c>
      <c r="E18" s="34">
        <v>57</v>
      </c>
      <c r="F18" s="34">
        <v>115</v>
      </c>
      <c r="G18" s="34">
        <v>0</v>
      </c>
      <c r="H18" s="34"/>
      <c r="I18" s="34">
        <v>75</v>
      </c>
      <c r="J18" s="34">
        <v>80</v>
      </c>
      <c r="K18" s="34">
        <v>100</v>
      </c>
      <c r="L18" s="34">
        <v>100</v>
      </c>
      <c r="M18" s="34">
        <v>3</v>
      </c>
      <c r="N18" s="34" t="s">
        <v>87</v>
      </c>
      <c r="O18" s="34" t="s">
        <v>85</v>
      </c>
      <c r="P18" s="34" t="s">
        <v>85</v>
      </c>
      <c r="Q18" s="34">
        <v>0</v>
      </c>
      <c r="R18" s="34" t="s">
        <v>85</v>
      </c>
      <c r="S18" s="34" t="s">
        <v>85</v>
      </c>
      <c r="T18" s="34">
        <v>0</v>
      </c>
    </row>
    <row r="19" spans="1:20" ht="23.25" x14ac:dyDescent="0.5">
      <c r="A19" s="26" t="s">
        <v>82</v>
      </c>
      <c r="B19" s="34">
        <v>90</v>
      </c>
      <c r="C19" s="34" t="s">
        <v>84</v>
      </c>
      <c r="D19" s="34" t="s">
        <v>84</v>
      </c>
      <c r="E19" s="34">
        <v>55</v>
      </c>
      <c r="F19" s="34" t="s">
        <v>84</v>
      </c>
      <c r="G19" s="34" t="s">
        <v>84</v>
      </c>
      <c r="H19" s="34">
        <v>33</v>
      </c>
      <c r="I19" s="34">
        <v>40.5</v>
      </c>
      <c r="J19" s="34">
        <v>68</v>
      </c>
      <c r="K19" s="34" t="s">
        <v>84</v>
      </c>
      <c r="L19" s="34" t="s">
        <v>84</v>
      </c>
      <c r="M19" s="34">
        <v>2.6</v>
      </c>
      <c r="N19" s="34" t="s">
        <v>84</v>
      </c>
      <c r="O19" s="34">
        <v>0</v>
      </c>
      <c r="P19" s="34">
        <v>0</v>
      </c>
      <c r="Q19" s="34">
        <v>30</v>
      </c>
      <c r="R19" s="34">
        <v>0</v>
      </c>
      <c r="S19" s="34">
        <v>0</v>
      </c>
      <c r="T19" s="34">
        <v>30</v>
      </c>
    </row>
    <row r="20" spans="1:20" ht="23.25" hidden="1" x14ac:dyDescent="0.5">
      <c r="A20" s="27" t="s">
        <v>28</v>
      </c>
      <c r="B20" s="32">
        <f>SUM(B9:B19)</f>
        <v>930</v>
      </c>
      <c r="C20" s="32">
        <f>SUM(C9:C19)</f>
        <v>881</v>
      </c>
      <c r="D20" s="32">
        <f>SUM(D9:D19)</f>
        <v>726</v>
      </c>
      <c r="E20" s="32">
        <f>SUM(E9:E19)</f>
        <v>656</v>
      </c>
      <c r="F20" s="32">
        <f>SUM(F9:F19)</f>
        <v>870</v>
      </c>
      <c r="G20" s="30">
        <v>110</v>
      </c>
      <c r="H20" s="32">
        <f>SUM(H10:H19)</f>
        <v>33</v>
      </c>
      <c r="I20" s="32">
        <v>372.67</v>
      </c>
      <c r="J20" s="32">
        <f>SUM(J9:J19)</f>
        <v>830</v>
      </c>
      <c r="K20" s="32">
        <f>SUM(K9:K19)</f>
        <v>748</v>
      </c>
      <c r="L20" s="32">
        <f>SUM(L9:L19)</f>
        <v>765</v>
      </c>
      <c r="M20" s="32">
        <f>SUM(M9:M19)</f>
        <v>31.950000000000003</v>
      </c>
      <c r="N20" s="32">
        <f>SUM(N9:N19)</f>
        <v>29.900000000000002</v>
      </c>
      <c r="O20" s="30"/>
      <c r="P20" s="30"/>
      <c r="Q20" s="30"/>
      <c r="R20" s="30"/>
      <c r="S20" s="30"/>
      <c r="T20" s="30"/>
    </row>
    <row r="21" spans="1:20" s="1" customFormat="1" x14ac:dyDescent="0.35">
      <c r="A21" s="28" t="s">
        <v>59</v>
      </c>
      <c r="B21" s="29">
        <v>93</v>
      </c>
      <c r="C21" s="29">
        <v>97.88</v>
      </c>
      <c r="D21" s="29">
        <v>103.71</v>
      </c>
      <c r="E21" s="29">
        <v>59.63</v>
      </c>
      <c r="F21" s="29">
        <v>84.25</v>
      </c>
      <c r="G21" s="29">
        <v>122.5</v>
      </c>
      <c r="H21" s="29">
        <v>33</v>
      </c>
      <c r="I21" s="29">
        <v>33.1</v>
      </c>
      <c r="J21" s="29">
        <v>75.45</v>
      </c>
      <c r="K21" s="29">
        <v>74.8</v>
      </c>
      <c r="L21" s="29">
        <v>76.5</v>
      </c>
      <c r="M21" s="29">
        <v>2.9</v>
      </c>
      <c r="N21" s="29">
        <v>3.34</v>
      </c>
      <c r="O21" s="29">
        <v>21</v>
      </c>
      <c r="P21" s="33">
        <v>0</v>
      </c>
      <c r="Q21" s="29">
        <v>1993.6</v>
      </c>
      <c r="R21" s="29">
        <v>16</v>
      </c>
      <c r="S21" s="29">
        <v>0</v>
      </c>
      <c r="T21" s="29">
        <v>1686.66</v>
      </c>
    </row>
    <row r="22" spans="1:20" x14ac:dyDescent="0.35">
      <c r="A22" s="1" t="s">
        <v>64</v>
      </c>
    </row>
    <row r="23" spans="1:20" x14ac:dyDescent="0.35">
      <c r="A23" s="2" t="s">
        <v>60</v>
      </c>
    </row>
    <row r="24" spans="1:20" x14ac:dyDescent="0.35">
      <c r="A24" s="2" t="s">
        <v>67</v>
      </c>
    </row>
    <row r="25" spans="1:20" x14ac:dyDescent="0.35">
      <c r="A25" s="2" t="s">
        <v>68</v>
      </c>
    </row>
    <row r="26" spans="1:20" x14ac:dyDescent="0.35">
      <c r="A26" s="2" t="s">
        <v>61</v>
      </c>
    </row>
    <row r="27" spans="1:20" x14ac:dyDescent="0.35">
      <c r="A27" s="2" t="s">
        <v>62</v>
      </c>
    </row>
    <row r="28" spans="1:20" x14ac:dyDescent="0.35">
      <c r="A28" s="2" t="s">
        <v>66</v>
      </c>
    </row>
    <row r="29" spans="1:20" x14ac:dyDescent="0.35">
      <c r="A29" s="2" t="s">
        <v>71</v>
      </c>
    </row>
    <row r="30" spans="1:20" x14ac:dyDescent="0.35">
      <c r="N30" s="18"/>
    </row>
    <row r="31" spans="1:20" x14ac:dyDescent="0.35">
      <c r="N31" s="18"/>
      <c r="O31" s="18" t="s">
        <v>11</v>
      </c>
    </row>
    <row r="32" spans="1:20" x14ac:dyDescent="0.35">
      <c r="N32" s="18"/>
      <c r="O32" s="18" t="s">
        <v>12</v>
      </c>
    </row>
    <row r="33" spans="14:15" x14ac:dyDescent="0.35">
      <c r="N33" s="18"/>
      <c r="O33" s="18" t="s">
        <v>13</v>
      </c>
    </row>
    <row r="34" spans="14:15" x14ac:dyDescent="0.35">
      <c r="O34" s="18" t="s">
        <v>35</v>
      </c>
    </row>
  </sheetData>
  <mergeCells count="10">
    <mergeCell ref="S1:T1"/>
    <mergeCell ref="A6:A8"/>
    <mergeCell ref="B6:N6"/>
    <mergeCell ref="O6:T6"/>
    <mergeCell ref="H7:I7"/>
    <mergeCell ref="O7:Q7"/>
    <mergeCell ref="R7:T7"/>
    <mergeCell ref="A2:T2"/>
    <mergeCell ref="A3:T3"/>
    <mergeCell ref="A4:T4"/>
  </mergeCells>
  <printOptions horizontalCentered="1"/>
  <pageMargins left="0" right="0" top="0.59055118110236227" bottom="0.3937007874015748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opLeftCell="A4" zoomScale="84" zoomScaleNormal="84" workbookViewId="0">
      <selection activeCell="A4" sqref="A1:XFD1048576"/>
    </sheetView>
  </sheetViews>
  <sheetFormatPr defaultRowHeight="21" x14ac:dyDescent="0.35"/>
  <cols>
    <col min="1" max="1" width="21" style="2" customWidth="1"/>
    <col min="2" max="7" width="8.625" style="2" customWidth="1"/>
    <col min="8" max="8" width="7.75" style="2" customWidth="1"/>
    <col min="9" max="9" width="10" style="2" customWidth="1"/>
    <col min="10" max="10" width="9.375" style="2" customWidth="1"/>
    <col min="11" max="12" width="8.625" style="2" customWidth="1"/>
    <col min="13" max="14" width="10.375" style="2" customWidth="1"/>
    <col min="15" max="16" width="8.625" style="2" customWidth="1"/>
    <col min="17" max="17" width="9.75" style="2" customWidth="1"/>
    <col min="18" max="19" width="8.625" style="2" customWidth="1"/>
    <col min="20" max="20" width="9.625" style="2" customWidth="1"/>
    <col min="21" max="39" width="7.5" style="2" customWidth="1"/>
    <col min="40" max="16384" width="9" style="2"/>
  </cols>
  <sheetData>
    <row r="1" spans="1:39" ht="21.75" thickBot="1" x14ac:dyDescent="0.4">
      <c r="C1" s="3"/>
      <c r="D1" s="3"/>
      <c r="E1" s="3"/>
      <c r="F1" s="3"/>
      <c r="G1" s="3"/>
      <c r="H1" s="3"/>
      <c r="I1" s="3"/>
      <c r="J1" s="3"/>
      <c r="K1" s="3"/>
      <c r="L1" s="3"/>
      <c r="S1" s="101" t="s">
        <v>37</v>
      </c>
      <c r="T1" s="10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6.25" x14ac:dyDescent="0.4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6.25" x14ac:dyDescent="0.4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6.25" x14ac:dyDescent="0.4">
      <c r="A4" s="110" t="s">
        <v>88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3.75" customHeight="1" x14ac:dyDescent="0.35"/>
    <row r="6" spans="1:39" x14ac:dyDescent="0.35">
      <c r="A6" s="103" t="s">
        <v>38</v>
      </c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9" t="s">
        <v>63</v>
      </c>
      <c r="P6" s="109"/>
      <c r="Q6" s="109"/>
      <c r="R6" s="109"/>
      <c r="S6" s="109"/>
      <c r="T6" s="109"/>
    </row>
    <row r="7" spans="1:39" x14ac:dyDescent="0.35">
      <c r="A7" s="104"/>
      <c r="B7" s="22" t="s">
        <v>40</v>
      </c>
      <c r="C7" s="22" t="s">
        <v>41</v>
      </c>
      <c r="D7" s="22" t="s">
        <v>42</v>
      </c>
      <c r="E7" s="22" t="s">
        <v>43</v>
      </c>
      <c r="F7" s="22" t="s">
        <v>44</v>
      </c>
      <c r="G7" s="22" t="s">
        <v>45</v>
      </c>
      <c r="H7" s="106" t="s">
        <v>46</v>
      </c>
      <c r="I7" s="108"/>
      <c r="J7" s="22" t="s">
        <v>47</v>
      </c>
      <c r="K7" s="22" t="s">
        <v>48</v>
      </c>
      <c r="L7" s="22" t="s">
        <v>49</v>
      </c>
      <c r="M7" s="22" t="s">
        <v>50</v>
      </c>
      <c r="N7" s="22" t="s">
        <v>51</v>
      </c>
      <c r="O7" s="109" t="s">
        <v>52</v>
      </c>
      <c r="P7" s="109"/>
      <c r="Q7" s="109"/>
      <c r="R7" s="109" t="s">
        <v>53</v>
      </c>
      <c r="S7" s="109"/>
      <c r="T7" s="109"/>
    </row>
    <row r="8" spans="1:39" x14ac:dyDescent="0.35">
      <c r="A8" s="105"/>
      <c r="B8" s="23" t="s">
        <v>54</v>
      </c>
      <c r="C8" s="23" t="s">
        <v>54</v>
      </c>
      <c r="D8" s="23" t="s">
        <v>54</v>
      </c>
      <c r="E8" s="23" t="s">
        <v>54</v>
      </c>
      <c r="F8" s="23" t="s">
        <v>54</v>
      </c>
      <c r="G8" s="23" t="s">
        <v>54</v>
      </c>
      <c r="H8" s="23" t="s">
        <v>55</v>
      </c>
      <c r="I8" s="23" t="s">
        <v>56</v>
      </c>
      <c r="J8" s="24" t="s">
        <v>54</v>
      </c>
      <c r="K8" s="23" t="s">
        <v>54</v>
      </c>
      <c r="L8" s="23" t="s">
        <v>54</v>
      </c>
      <c r="M8" s="23" t="s">
        <v>57</v>
      </c>
      <c r="N8" s="23" t="s">
        <v>57</v>
      </c>
      <c r="O8" s="38" t="s">
        <v>58</v>
      </c>
      <c r="P8" s="38" t="s">
        <v>42</v>
      </c>
      <c r="Q8" s="38" t="s">
        <v>43</v>
      </c>
      <c r="R8" s="38" t="s">
        <v>58</v>
      </c>
      <c r="S8" s="38" t="s">
        <v>42</v>
      </c>
      <c r="T8" s="38" t="s">
        <v>43</v>
      </c>
    </row>
    <row r="9" spans="1:39" ht="23.25" x14ac:dyDescent="0.5">
      <c r="A9" s="39" t="s">
        <v>72</v>
      </c>
      <c r="B9" s="34">
        <v>85</v>
      </c>
      <c r="C9" s="34">
        <v>89</v>
      </c>
      <c r="D9" s="34">
        <v>90</v>
      </c>
      <c r="E9" s="34">
        <v>62</v>
      </c>
      <c r="F9" s="34">
        <v>100</v>
      </c>
      <c r="G9" s="34">
        <v>0</v>
      </c>
      <c r="H9" s="35">
        <v>0</v>
      </c>
      <c r="I9" s="34">
        <v>42</v>
      </c>
      <c r="J9" s="34">
        <v>90</v>
      </c>
      <c r="K9" s="34">
        <v>80</v>
      </c>
      <c r="L9" s="34">
        <v>80</v>
      </c>
      <c r="M9" s="36">
        <v>2.5</v>
      </c>
      <c r="N9" s="36">
        <v>2.5</v>
      </c>
      <c r="O9" s="34">
        <v>24</v>
      </c>
      <c r="P9" s="34">
        <v>0</v>
      </c>
      <c r="Q9" s="37">
        <v>2205</v>
      </c>
      <c r="R9" s="34">
        <v>24</v>
      </c>
      <c r="S9" s="34">
        <v>0</v>
      </c>
      <c r="T9" s="37">
        <v>2205</v>
      </c>
    </row>
    <row r="10" spans="1:39" ht="23.25" x14ac:dyDescent="0.5">
      <c r="A10" s="39" t="s">
        <v>73</v>
      </c>
      <c r="B10" s="34">
        <v>92</v>
      </c>
      <c r="C10" s="34">
        <v>91</v>
      </c>
      <c r="D10" s="34">
        <v>93</v>
      </c>
      <c r="E10" s="34">
        <v>63</v>
      </c>
      <c r="F10" s="34">
        <v>90</v>
      </c>
      <c r="G10" s="34">
        <v>0</v>
      </c>
      <c r="H10" s="34">
        <v>0</v>
      </c>
      <c r="I10" s="34">
        <v>42</v>
      </c>
      <c r="J10" s="34">
        <v>59</v>
      </c>
      <c r="K10" s="34">
        <v>66</v>
      </c>
      <c r="L10" s="34">
        <v>43</v>
      </c>
      <c r="M10" s="34">
        <v>3.4</v>
      </c>
      <c r="N10" s="34">
        <v>3.4</v>
      </c>
      <c r="O10" s="34">
        <v>0</v>
      </c>
      <c r="P10" s="34">
        <v>0</v>
      </c>
      <c r="Q10" s="34">
        <v>100</v>
      </c>
      <c r="R10" s="34">
        <v>0</v>
      </c>
      <c r="S10" s="34">
        <v>0</v>
      </c>
      <c r="T10" s="34">
        <v>100</v>
      </c>
    </row>
    <row r="11" spans="1:39" ht="23.25" x14ac:dyDescent="0.5">
      <c r="A11" s="39" t="s">
        <v>74</v>
      </c>
      <c r="B11" s="34">
        <v>95</v>
      </c>
      <c r="C11" s="34">
        <v>105</v>
      </c>
      <c r="D11" s="34">
        <v>0</v>
      </c>
      <c r="E11" s="34">
        <v>58</v>
      </c>
      <c r="F11" s="34">
        <v>115</v>
      </c>
      <c r="G11" s="34">
        <v>0</v>
      </c>
      <c r="H11" s="34">
        <v>0</v>
      </c>
      <c r="I11" s="34">
        <v>0</v>
      </c>
      <c r="J11" s="34">
        <v>80</v>
      </c>
      <c r="K11" s="34">
        <v>45</v>
      </c>
      <c r="L11" s="34">
        <v>80</v>
      </c>
      <c r="M11" s="34">
        <v>2.8</v>
      </c>
      <c r="N11" s="34">
        <v>3.8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80</v>
      </c>
    </row>
    <row r="12" spans="1:39" ht="23.25" x14ac:dyDescent="0.5">
      <c r="A12" s="39" t="s">
        <v>75</v>
      </c>
      <c r="B12" s="34">
        <v>0</v>
      </c>
      <c r="C12" s="34">
        <v>0</v>
      </c>
      <c r="D12" s="34">
        <v>0</v>
      </c>
      <c r="E12" s="34">
        <v>60</v>
      </c>
      <c r="F12" s="34">
        <v>0</v>
      </c>
      <c r="G12" s="34">
        <v>0</v>
      </c>
      <c r="H12" s="34">
        <v>0</v>
      </c>
      <c r="I12" s="34">
        <v>34</v>
      </c>
      <c r="J12" s="34">
        <v>80</v>
      </c>
      <c r="K12" s="34">
        <v>70</v>
      </c>
      <c r="L12" s="34">
        <v>80</v>
      </c>
      <c r="M12" s="34">
        <v>3</v>
      </c>
      <c r="N12" s="34">
        <v>3</v>
      </c>
      <c r="O12" s="34">
        <v>0</v>
      </c>
      <c r="P12" s="34">
        <v>0</v>
      </c>
      <c r="Q12" s="34">
        <v>1276</v>
      </c>
      <c r="R12" s="34">
        <v>0</v>
      </c>
      <c r="S12" s="34">
        <v>0</v>
      </c>
      <c r="T12" s="34">
        <v>1273</v>
      </c>
    </row>
    <row r="13" spans="1:39" ht="23.25" x14ac:dyDescent="0.5">
      <c r="A13" s="39" t="s">
        <v>76</v>
      </c>
      <c r="B13" s="34">
        <v>92</v>
      </c>
      <c r="C13" s="34">
        <v>92</v>
      </c>
      <c r="D13" s="34">
        <v>95</v>
      </c>
      <c r="E13" s="34">
        <v>67</v>
      </c>
      <c r="F13" s="34">
        <v>115</v>
      </c>
      <c r="G13" s="34">
        <v>0</v>
      </c>
      <c r="H13" s="34">
        <v>0</v>
      </c>
      <c r="I13" s="34">
        <v>35</v>
      </c>
      <c r="J13" s="34">
        <v>70</v>
      </c>
      <c r="K13" s="34">
        <v>70</v>
      </c>
      <c r="L13" s="34">
        <v>80</v>
      </c>
      <c r="M13" s="34">
        <v>3</v>
      </c>
      <c r="N13" s="34">
        <v>3</v>
      </c>
      <c r="O13" s="34" t="s">
        <v>89</v>
      </c>
      <c r="P13" s="34">
        <v>0</v>
      </c>
      <c r="Q13" s="34">
        <v>0</v>
      </c>
      <c r="R13" s="34" t="s">
        <v>89</v>
      </c>
      <c r="S13" s="34">
        <v>0</v>
      </c>
      <c r="T13" s="34">
        <v>0</v>
      </c>
    </row>
    <row r="14" spans="1:39" ht="23.25" x14ac:dyDescent="0.5">
      <c r="A14" s="39" t="s">
        <v>77</v>
      </c>
      <c r="B14" s="34">
        <v>84</v>
      </c>
      <c r="C14" s="34">
        <v>95</v>
      </c>
      <c r="D14" s="34">
        <v>110</v>
      </c>
      <c r="E14" s="34">
        <v>62</v>
      </c>
      <c r="F14" s="34">
        <v>120</v>
      </c>
      <c r="G14" s="34">
        <v>115</v>
      </c>
      <c r="H14" s="34">
        <v>0</v>
      </c>
      <c r="I14" s="34">
        <v>29</v>
      </c>
      <c r="J14" s="34">
        <v>70</v>
      </c>
      <c r="K14" s="34">
        <v>60</v>
      </c>
      <c r="L14" s="34">
        <v>60</v>
      </c>
      <c r="M14" s="34">
        <v>3.5</v>
      </c>
      <c r="N14" s="34">
        <v>4</v>
      </c>
      <c r="O14" s="34">
        <f>SUM(O4:O13)</f>
        <v>24</v>
      </c>
      <c r="P14" s="34">
        <f t="shared" ref="P14:T14" si="0">SUM(P4:P13)</f>
        <v>0</v>
      </c>
      <c r="Q14" s="34">
        <f t="shared" si="0"/>
        <v>3581</v>
      </c>
      <c r="R14" s="34">
        <f t="shared" si="0"/>
        <v>24</v>
      </c>
      <c r="S14" s="34">
        <f t="shared" si="0"/>
        <v>0</v>
      </c>
      <c r="T14" s="34">
        <f t="shared" si="0"/>
        <v>3658</v>
      </c>
    </row>
    <row r="15" spans="1:39" ht="23.25" x14ac:dyDescent="0.5">
      <c r="A15" s="39" t="s">
        <v>78</v>
      </c>
      <c r="B15" s="34">
        <v>90</v>
      </c>
      <c r="C15" s="34">
        <v>100</v>
      </c>
      <c r="D15" s="34">
        <v>100</v>
      </c>
      <c r="E15" s="34">
        <v>65</v>
      </c>
      <c r="F15" s="34">
        <v>120</v>
      </c>
      <c r="G15" s="34">
        <v>120</v>
      </c>
      <c r="H15" s="34">
        <v>0</v>
      </c>
      <c r="I15" s="34">
        <v>0</v>
      </c>
      <c r="J15" s="34">
        <v>85</v>
      </c>
      <c r="K15" s="34">
        <v>85</v>
      </c>
      <c r="L15" s="34">
        <v>70</v>
      </c>
      <c r="M15" s="34">
        <v>3.92</v>
      </c>
      <c r="N15" s="34">
        <v>4.75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39" ht="23.25" x14ac:dyDescent="0.5">
      <c r="A16" s="39" t="s">
        <v>79</v>
      </c>
      <c r="B16" s="34">
        <v>90</v>
      </c>
      <c r="C16" s="34">
        <v>95</v>
      </c>
      <c r="D16" s="34">
        <v>90</v>
      </c>
      <c r="E16" s="34">
        <v>62</v>
      </c>
      <c r="F16" s="34">
        <v>110</v>
      </c>
      <c r="G16" s="34">
        <v>0</v>
      </c>
      <c r="H16" s="34">
        <v>0</v>
      </c>
      <c r="I16" s="34">
        <f ca="1">-I16</f>
        <v>0</v>
      </c>
      <c r="J16" s="34">
        <v>80</v>
      </c>
      <c r="K16" s="34">
        <v>85</v>
      </c>
      <c r="L16" s="34">
        <v>90</v>
      </c>
      <c r="M16" s="34">
        <v>3.3</v>
      </c>
      <c r="N16" s="34">
        <v>3.5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ht="23.25" x14ac:dyDescent="0.5">
      <c r="A17" s="39" t="s">
        <v>80</v>
      </c>
      <c r="B17" s="34">
        <v>90</v>
      </c>
      <c r="C17" s="34">
        <v>90</v>
      </c>
      <c r="D17" s="34">
        <v>95</v>
      </c>
      <c r="E17" s="34">
        <v>61</v>
      </c>
      <c r="F17" s="34">
        <v>120</v>
      </c>
      <c r="G17" s="34">
        <v>0</v>
      </c>
      <c r="H17" s="34">
        <v>0</v>
      </c>
      <c r="I17" s="34">
        <v>33</v>
      </c>
      <c r="J17" s="34">
        <v>90</v>
      </c>
      <c r="K17" s="34">
        <v>90</v>
      </c>
      <c r="L17" s="34">
        <v>100</v>
      </c>
      <c r="M17" s="34">
        <v>3.3</v>
      </c>
      <c r="N17" s="34">
        <v>3.5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ht="23.25" x14ac:dyDescent="0.5">
      <c r="A18" s="39" t="s">
        <v>81</v>
      </c>
      <c r="B18" s="34">
        <v>115</v>
      </c>
      <c r="C18" s="34">
        <v>120</v>
      </c>
      <c r="D18" s="34">
        <v>135</v>
      </c>
      <c r="E18" s="34">
        <v>58</v>
      </c>
      <c r="F18" s="34">
        <v>0</v>
      </c>
      <c r="G18" s="34">
        <v>0</v>
      </c>
      <c r="H18" s="34">
        <v>70</v>
      </c>
      <c r="I18" s="34">
        <v>0</v>
      </c>
      <c r="J18" s="34">
        <v>80</v>
      </c>
      <c r="K18" s="34">
        <v>80</v>
      </c>
      <c r="L18" s="34">
        <v>100</v>
      </c>
      <c r="M18" s="34">
        <v>3</v>
      </c>
      <c r="N18" s="34" t="s">
        <v>87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ht="23.25" x14ac:dyDescent="0.5">
      <c r="A19" s="39" t="s">
        <v>82</v>
      </c>
      <c r="B19" s="34">
        <v>95</v>
      </c>
      <c r="C19" s="34">
        <v>0</v>
      </c>
      <c r="D19" s="34">
        <v>0</v>
      </c>
      <c r="E19" s="34">
        <v>60</v>
      </c>
      <c r="F19" s="34">
        <v>0</v>
      </c>
      <c r="G19" s="34">
        <v>0</v>
      </c>
      <c r="H19" s="34">
        <v>33</v>
      </c>
      <c r="I19" s="34">
        <v>40</v>
      </c>
      <c r="J19" s="34">
        <v>68</v>
      </c>
      <c r="K19" s="34">
        <v>0</v>
      </c>
      <c r="L19" s="34">
        <v>0</v>
      </c>
      <c r="M19" s="34">
        <v>2.6</v>
      </c>
      <c r="N19" s="34" t="s">
        <v>84</v>
      </c>
      <c r="O19" s="34">
        <v>0</v>
      </c>
      <c r="P19" s="34">
        <v>0</v>
      </c>
      <c r="Q19" s="34">
        <v>30</v>
      </c>
      <c r="R19" s="34">
        <v>0</v>
      </c>
      <c r="S19" s="34">
        <v>0</v>
      </c>
      <c r="T19" s="34">
        <v>30</v>
      </c>
    </row>
    <row r="20" spans="1:20" ht="23.25" x14ac:dyDescent="0.5">
      <c r="A20" s="39" t="s">
        <v>28</v>
      </c>
      <c r="B20" s="34">
        <f t="shared" ref="B20:H20" si="1">SUM(B9:B19)</f>
        <v>928</v>
      </c>
      <c r="C20" s="34">
        <f t="shared" si="1"/>
        <v>877</v>
      </c>
      <c r="D20" s="34">
        <f t="shared" si="1"/>
        <v>808</v>
      </c>
      <c r="E20" s="34">
        <f t="shared" si="1"/>
        <v>678</v>
      </c>
      <c r="F20" s="34">
        <f t="shared" si="1"/>
        <v>890</v>
      </c>
      <c r="G20" s="34">
        <f t="shared" si="1"/>
        <v>235</v>
      </c>
      <c r="H20" s="34">
        <f t="shared" si="1"/>
        <v>103</v>
      </c>
      <c r="I20" s="34">
        <v>255</v>
      </c>
      <c r="J20" s="34">
        <f t="shared" ref="J20:O20" si="2">SUM(J9:J19)</f>
        <v>852</v>
      </c>
      <c r="K20" s="34">
        <f t="shared" si="2"/>
        <v>731</v>
      </c>
      <c r="L20" s="34">
        <f t="shared" si="2"/>
        <v>783</v>
      </c>
      <c r="M20" s="36">
        <f t="shared" si="2"/>
        <v>34.32</v>
      </c>
      <c r="N20" s="36">
        <f t="shared" si="2"/>
        <v>31.45</v>
      </c>
      <c r="O20" s="34">
        <f t="shared" si="2"/>
        <v>48</v>
      </c>
      <c r="P20" s="34"/>
      <c r="Q20" s="40">
        <f>SUM(Q9:Q19)</f>
        <v>7192</v>
      </c>
      <c r="R20" s="34">
        <f>SUM(R9:R19)</f>
        <v>48</v>
      </c>
      <c r="S20" s="34"/>
      <c r="T20" s="40">
        <f>SUM(T9:T19)</f>
        <v>7346</v>
      </c>
    </row>
    <row r="21" spans="1:20" s="1" customFormat="1" x14ac:dyDescent="0.35">
      <c r="A21" s="28" t="s">
        <v>59</v>
      </c>
      <c r="B21" s="29">
        <v>92.8</v>
      </c>
      <c r="C21" s="29">
        <v>97.4</v>
      </c>
      <c r="D21" s="29">
        <v>101</v>
      </c>
      <c r="E21" s="29">
        <v>61.6</v>
      </c>
      <c r="F21" s="29">
        <v>111.25</v>
      </c>
      <c r="G21" s="29">
        <v>117.5</v>
      </c>
      <c r="H21" s="29">
        <v>51.5</v>
      </c>
      <c r="I21" s="29">
        <v>36.4</v>
      </c>
      <c r="J21" s="29">
        <v>77.400000000000006</v>
      </c>
      <c r="K21" s="29">
        <v>66.400000000000006</v>
      </c>
      <c r="L21" s="29">
        <v>78.3</v>
      </c>
      <c r="M21" s="29">
        <v>3.1</v>
      </c>
      <c r="N21" s="29">
        <v>3.1</v>
      </c>
      <c r="O21" s="29">
        <v>16</v>
      </c>
      <c r="P21" s="33"/>
      <c r="Q21" s="29">
        <v>1438.4</v>
      </c>
      <c r="R21" s="29">
        <v>16</v>
      </c>
      <c r="S21" s="29"/>
      <c r="T21" s="29">
        <v>1224.3</v>
      </c>
    </row>
    <row r="22" spans="1:20" x14ac:dyDescent="0.35">
      <c r="A22" s="1" t="s">
        <v>64</v>
      </c>
    </row>
    <row r="23" spans="1:20" x14ac:dyDescent="0.35">
      <c r="A23" s="2" t="s">
        <v>60</v>
      </c>
    </row>
    <row r="24" spans="1:20" x14ac:dyDescent="0.35">
      <c r="A24" s="2" t="s">
        <v>67</v>
      </c>
    </row>
    <row r="25" spans="1:20" x14ac:dyDescent="0.35">
      <c r="A25" s="2" t="s">
        <v>68</v>
      </c>
    </row>
    <row r="26" spans="1:20" x14ac:dyDescent="0.35">
      <c r="A26" s="2" t="s">
        <v>61</v>
      </c>
    </row>
    <row r="27" spans="1:20" x14ac:dyDescent="0.35">
      <c r="A27" s="2" t="s">
        <v>62</v>
      </c>
    </row>
    <row r="28" spans="1:20" x14ac:dyDescent="0.35">
      <c r="A28" s="2" t="s">
        <v>66</v>
      </c>
    </row>
    <row r="29" spans="1:20" x14ac:dyDescent="0.35">
      <c r="A29" s="2" t="s">
        <v>71</v>
      </c>
    </row>
    <row r="30" spans="1:20" x14ac:dyDescent="0.35">
      <c r="N30" s="18"/>
    </row>
    <row r="31" spans="1:20" x14ac:dyDescent="0.35">
      <c r="N31" s="18"/>
      <c r="O31" s="18" t="s">
        <v>11</v>
      </c>
    </row>
    <row r="32" spans="1:20" x14ac:dyDescent="0.35">
      <c r="N32" s="18"/>
      <c r="O32" s="18" t="s">
        <v>12</v>
      </c>
    </row>
    <row r="33" spans="14:15" x14ac:dyDescent="0.35">
      <c r="N33" s="18"/>
      <c r="O33" s="18" t="s">
        <v>13</v>
      </c>
    </row>
    <row r="34" spans="14:15" x14ac:dyDescent="0.35">
      <c r="O34" s="18" t="s">
        <v>35</v>
      </c>
    </row>
  </sheetData>
  <mergeCells count="10">
    <mergeCell ref="S1:T1"/>
    <mergeCell ref="A2:T2"/>
    <mergeCell ref="A3:T3"/>
    <mergeCell ref="A4:T4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opLeftCell="G4" zoomScale="91" zoomScaleNormal="91" workbookViewId="0">
      <selection activeCell="G4" sqref="A1:XFD1048576"/>
    </sheetView>
  </sheetViews>
  <sheetFormatPr defaultRowHeight="21" x14ac:dyDescent="0.35"/>
  <cols>
    <col min="1" max="1" width="14" style="2" customWidth="1"/>
    <col min="2" max="2" width="8" style="2" customWidth="1"/>
    <col min="3" max="3" width="8.125" style="2" customWidth="1"/>
    <col min="4" max="4" width="8" style="2" customWidth="1"/>
    <col min="5" max="5" width="7.75" style="2" customWidth="1"/>
    <col min="6" max="6" width="7.625" style="2" customWidth="1"/>
    <col min="7" max="7" width="7.75" style="2" customWidth="1"/>
    <col min="8" max="8" width="6.875" style="2" customWidth="1"/>
    <col min="9" max="9" width="10" style="2" customWidth="1"/>
    <col min="10" max="10" width="9.25" style="2" customWidth="1"/>
    <col min="11" max="12" width="7.75" style="2" customWidth="1"/>
    <col min="13" max="14" width="10.375" style="2" customWidth="1"/>
    <col min="15" max="15" width="4.5" style="2" customWidth="1"/>
    <col min="16" max="16" width="8.625" style="2" customWidth="1"/>
    <col min="17" max="17" width="9.75" style="2" customWidth="1"/>
    <col min="18" max="19" width="8.625" style="2" customWidth="1"/>
    <col min="20" max="20" width="9.625" style="2" customWidth="1"/>
    <col min="21" max="39" width="7.5" style="2" customWidth="1"/>
    <col min="40" max="16384" width="9" style="2"/>
  </cols>
  <sheetData>
    <row r="1" spans="1:39" ht="21.75" thickBot="1" x14ac:dyDescent="0.4">
      <c r="C1" s="3"/>
      <c r="D1" s="3"/>
      <c r="E1" s="3"/>
      <c r="F1" s="3"/>
      <c r="G1" s="3"/>
      <c r="H1" s="3"/>
      <c r="I1" s="3"/>
      <c r="J1" s="3"/>
      <c r="K1" s="3"/>
      <c r="L1" s="3"/>
      <c r="S1" s="101" t="s">
        <v>37</v>
      </c>
      <c r="T1" s="10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6.25" x14ac:dyDescent="0.4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6.25" x14ac:dyDescent="0.4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6.25" x14ac:dyDescent="0.4">
      <c r="A4" s="110" t="s">
        <v>90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3.75" customHeight="1" x14ac:dyDescent="0.35"/>
    <row r="6" spans="1:39" x14ac:dyDescent="0.35">
      <c r="A6" s="103" t="s">
        <v>38</v>
      </c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9" t="s">
        <v>63</v>
      </c>
      <c r="P6" s="109"/>
      <c r="Q6" s="109"/>
      <c r="R6" s="109"/>
      <c r="S6" s="109"/>
      <c r="T6" s="109"/>
    </row>
    <row r="7" spans="1:39" x14ac:dyDescent="0.35">
      <c r="A7" s="104"/>
      <c r="B7" s="22" t="s">
        <v>40</v>
      </c>
      <c r="C7" s="22" t="s">
        <v>41</v>
      </c>
      <c r="D7" s="22" t="s">
        <v>42</v>
      </c>
      <c r="E7" s="22" t="s">
        <v>43</v>
      </c>
      <c r="F7" s="22" t="s">
        <v>44</v>
      </c>
      <c r="G7" s="22" t="s">
        <v>45</v>
      </c>
      <c r="H7" s="106" t="s">
        <v>46</v>
      </c>
      <c r="I7" s="108"/>
      <c r="J7" s="22" t="s">
        <v>47</v>
      </c>
      <c r="K7" s="22" t="s">
        <v>48</v>
      </c>
      <c r="L7" s="22" t="s">
        <v>49</v>
      </c>
      <c r="M7" s="22" t="s">
        <v>50</v>
      </c>
      <c r="N7" s="22" t="s">
        <v>51</v>
      </c>
      <c r="O7" s="109" t="s">
        <v>52</v>
      </c>
      <c r="P7" s="109"/>
      <c r="Q7" s="109"/>
      <c r="R7" s="109" t="s">
        <v>53</v>
      </c>
      <c r="S7" s="109"/>
      <c r="T7" s="109"/>
    </row>
    <row r="8" spans="1:39" x14ac:dyDescent="0.35">
      <c r="A8" s="105"/>
      <c r="B8" s="23" t="s">
        <v>54</v>
      </c>
      <c r="C8" s="23" t="s">
        <v>54</v>
      </c>
      <c r="D8" s="23" t="s">
        <v>54</v>
      </c>
      <c r="E8" s="23" t="s">
        <v>54</v>
      </c>
      <c r="F8" s="23" t="s">
        <v>54</v>
      </c>
      <c r="G8" s="23" t="s">
        <v>54</v>
      </c>
      <c r="H8" s="23" t="s">
        <v>55</v>
      </c>
      <c r="I8" s="23" t="s">
        <v>56</v>
      </c>
      <c r="J8" s="24" t="s">
        <v>54</v>
      </c>
      <c r="K8" s="23" t="s">
        <v>54</v>
      </c>
      <c r="L8" s="23" t="s">
        <v>54</v>
      </c>
      <c r="M8" s="23" t="s">
        <v>57</v>
      </c>
      <c r="N8" s="23" t="s">
        <v>57</v>
      </c>
      <c r="O8" s="41" t="s">
        <v>58</v>
      </c>
      <c r="P8" s="41" t="s">
        <v>42</v>
      </c>
      <c r="Q8" s="41" t="s">
        <v>43</v>
      </c>
      <c r="R8" s="41" t="s">
        <v>58</v>
      </c>
      <c r="S8" s="41" t="s">
        <v>42</v>
      </c>
      <c r="T8" s="41" t="s">
        <v>43</v>
      </c>
    </row>
    <row r="9" spans="1:39" ht="23.25" x14ac:dyDescent="0.5">
      <c r="A9" s="39" t="s">
        <v>72</v>
      </c>
      <c r="B9" s="42">
        <v>85</v>
      </c>
      <c r="C9" s="42">
        <v>89</v>
      </c>
      <c r="D9" s="42">
        <v>90</v>
      </c>
      <c r="E9" s="42">
        <v>72</v>
      </c>
      <c r="F9" s="42">
        <v>110</v>
      </c>
      <c r="G9" s="42">
        <v>0</v>
      </c>
      <c r="H9" s="43">
        <v>0</v>
      </c>
      <c r="I9" s="42">
        <v>42</v>
      </c>
      <c r="J9" s="42">
        <v>80</v>
      </c>
      <c r="K9" s="42">
        <v>80</v>
      </c>
      <c r="L9" s="42">
        <v>80</v>
      </c>
      <c r="M9" s="44">
        <v>2.2999999999999998</v>
      </c>
      <c r="N9" s="44">
        <v>2.5</v>
      </c>
      <c r="O9" s="42">
        <v>28</v>
      </c>
      <c r="P9" s="42">
        <v>0</v>
      </c>
      <c r="Q9" s="45">
        <v>2246</v>
      </c>
      <c r="R9" s="42">
        <v>28</v>
      </c>
      <c r="S9" s="42">
        <v>0</v>
      </c>
      <c r="T9" s="45">
        <v>2246</v>
      </c>
    </row>
    <row r="10" spans="1:39" ht="23.25" x14ac:dyDescent="0.5">
      <c r="A10" s="39" t="s">
        <v>73</v>
      </c>
      <c r="B10" s="42">
        <v>90</v>
      </c>
      <c r="C10" s="42">
        <v>92</v>
      </c>
      <c r="D10" s="42">
        <v>92</v>
      </c>
      <c r="E10" s="42">
        <v>65</v>
      </c>
      <c r="F10" s="42">
        <v>91</v>
      </c>
      <c r="G10" s="42"/>
      <c r="H10" s="42" t="s">
        <v>85</v>
      </c>
      <c r="I10" s="42">
        <v>42</v>
      </c>
      <c r="J10" s="42">
        <v>60</v>
      </c>
      <c r="K10" s="42">
        <v>65</v>
      </c>
      <c r="L10" s="42">
        <v>42</v>
      </c>
      <c r="M10" s="42">
        <v>3.5</v>
      </c>
      <c r="N10" s="42">
        <v>3.2</v>
      </c>
      <c r="O10" s="42" t="s">
        <v>85</v>
      </c>
      <c r="P10" s="42" t="s">
        <v>85</v>
      </c>
      <c r="Q10" s="42">
        <v>105</v>
      </c>
      <c r="R10" s="42" t="s">
        <v>85</v>
      </c>
      <c r="S10" s="42" t="s">
        <v>85</v>
      </c>
      <c r="T10" s="42">
        <v>105</v>
      </c>
    </row>
    <row r="11" spans="1:39" ht="23.25" x14ac:dyDescent="0.5">
      <c r="A11" s="39" t="s">
        <v>74</v>
      </c>
      <c r="B11" s="42">
        <v>95</v>
      </c>
      <c r="C11" s="42">
        <v>105</v>
      </c>
      <c r="D11" s="42" t="s">
        <v>85</v>
      </c>
      <c r="E11" s="42">
        <v>70</v>
      </c>
      <c r="F11" s="42">
        <v>115</v>
      </c>
      <c r="G11" s="42" t="s">
        <v>85</v>
      </c>
      <c r="H11" s="42" t="s">
        <v>85</v>
      </c>
      <c r="I11" s="42" t="s">
        <v>85</v>
      </c>
      <c r="J11" s="42">
        <v>80</v>
      </c>
      <c r="K11" s="42">
        <v>45</v>
      </c>
      <c r="L11" s="42">
        <v>80</v>
      </c>
      <c r="M11" s="42">
        <v>2.8</v>
      </c>
      <c r="N11" s="42">
        <v>3.8</v>
      </c>
      <c r="O11" s="42" t="s">
        <v>85</v>
      </c>
      <c r="P11" s="42" t="s">
        <v>85</v>
      </c>
      <c r="Q11" s="42" t="s">
        <v>85</v>
      </c>
      <c r="R11" s="42"/>
      <c r="S11" s="42"/>
      <c r="T11" s="42">
        <v>80</v>
      </c>
    </row>
    <row r="12" spans="1:39" ht="23.25" x14ac:dyDescent="0.5">
      <c r="A12" s="39" t="s">
        <v>75</v>
      </c>
      <c r="B12" s="42">
        <v>0</v>
      </c>
      <c r="C12" s="42">
        <v>0</v>
      </c>
      <c r="D12" s="42">
        <v>0</v>
      </c>
      <c r="E12" s="42">
        <v>65</v>
      </c>
      <c r="F12" s="42">
        <v>0</v>
      </c>
      <c r="G12" s="42">
        <v>0</v>
      </c>
      <c r="H12" s="42">
        <v>0</v>
      </c>
      <c r="I12" s="42">
        <v>34</v>
      </c>
      <c r="J12" s="42">
        <v>80</v>
      </c>
      <c r="K12" s="42">
        <v>70</v>
      </c>
      <c r="L12" s="42">
        <v>80</v>
      </c>
      <c r="M12" s="42">
        <v>3</v>
      </c>
      <c r="N12" s="42">
        <v>3</v>
      </c>
      <c r="O12" s="42">
        <v>0</v>
      </c>
      <c r="P12" s="42">
        <v>0</v>
      </c>
      <c r="Q12" s="42">
        <v>1372</v>
      </c>
      <c r="R12" s="42">
        <v>0</v>
      </c>
      <c r="S12" s="42">
        <v>0</v>
      </c>
      <c r="T12" s="42">
        <v>1360</v>
      </c>
    </row>
    <row r="13" spans="1:39" ht="23.25" x14ac:dyDescent="0.5">
      <c r="A13" s="39" t="s">
        <v>76</v>
      </c>
      <c r="B13" s="42">
        <v>92</v>
      </c>
      <c r="C13" s="42">
        <v>92</v>
      </c>
      <c r="D13" s="42">
        <v>95</v>
      </c>
      <c r="E13" s="42">
        <v>67</v>
      </c>
      <c r="F13" s="42">
        <v>115</v>
      </c>
      <c r="G13" s="42">
        <v>0</v>
      </c>
      <c r="H13" s="42">
        <v>0</v>
      </c>
      <c r="I13" s="42">
        <v>35</v>
      </c>
      <c r="J13" s="42">
        <v>70</v>
      </c>
      <c r="K13" s="42">
        <v>70</v>
      </c>
      <c r="L13" s="42">
        <v>80</v>
      </c>
      <c r="M13" s="42">
        <v>3</v>
      </c>
      <c r="N13" s="42">
        <v>3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</row>
    <row r="14" spans="1:39" ht="23.25" x14ac:dyDescent="0.5">
      <c r="A14" s="39" t="s">
        <v>77</v>
      </c>
      <c r="B14" s="42">
        <v>80</v>
      </c>
      <c r="C14" s="42">
        <v>88</v>
      </c>
      <c r="D14" s="42">
        <v>100</v>
      </c>
      <c r="E14" s="42">
        <v>71</v>
      </c>
      <c r="F14" s="42">
        <v>120</v>
      </c>
      <c r="G14" s="42">
        <v>115</v>
      </c>
      <c r="H14" s="42">
        <v>0</v>
      </c>
      <c r="I14" s="42">
        <v>32</v>
      </c>
      <c r="J14" s="42">
        <v>75</v>
      </c>
      <c r="K14" s="42">
        <v>60</v>
      </c>
      <c r="L14" s="42">
        <v>60</v>
      </c>
      <c r="M14" s="42">
        <v>3.5</v>
      </c>
      <c r="N14" s="42">
        <v>4</v>
      </c>
      <c r="O14" s="42">
        <v>56</v>
      </c>
      <c r="P14" s="42">
        <v>10</v>
      </c>
      <c r="Q14" s="42">
        <v>3206</v>
      </c>
      <c r="R14" s="42">
        <v>70</v>
      </c>
      <c r="S14" s="42">
        <v>10</v>
      </c>
      <c r="T14" s="42">
        <v>3300</v>
      </c>
    </row>
    <row r="15" spans="1:39" ht="23.25" x14ac:dyDescent="0.5">
      <c r="A15" s="39" t="s">
        <v>78</v>
      </c>
      <c r="B15" s="42">
        <v>92</v>
      </c>
      <c r="C15" s="42">
        <v>92</v>
      </c>
      <c r="D15" s="42">
        <v>95</v>
      </c>
      <c r="E15" s="42">
        <v>67</v>
      </c>
      <c r="F15" s="42">
        <v>120</v>
      </c>
      <c r="G15" s="42">
        <v>120</v>
      </c>
      <c r="H15" s="42">
        <v>0</v>
      </c>
      <c r="I15" s="42">
        <v>0</v>
      </c>
      <c r="J15" s="42">
        <v>80</v>
      </c>
      <c r="K15" s="42">
        <v>70</v>
      </c>
      <c r="L15" s="42">
        <v>60</v>
      </c>
      <c r="M15" s="42">
        <v>3.5</v>
      </c>
      <c r="N15" s="42">
        <v>4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</row>
    <row r="16" spans="1:39" ht="23.25" x14ac:dyDescent="0.5">
      <c r="A16" s="39" t="s">
        <v>79</v>
      </c>
      <c r="B16" s="42">
        <v>90</v>
      </c>
      <c r="C16" s="42">
        <v>90</v>
      </c>
      <c r="D16" s="42">
        <v>95</v>
      </c>
      <c r="E16" s="42">
        <v>68</v>
      </c>
      <c r="F16" s="42">
        <v>115</v>
      </c>
      <c r="G16" s="42" t="s">
        <v>85</v>
      </c>
      <c r="H16" s="42" t="s">
        <v>85</v>
      </c>
      <c r="I16" s="42">
        <f ca="1">-I16</f>
        <v>0</v>
      </c>
      <c r="J16" s="42">
        <v>80</v>
      </c>
      <c r="K16" s="42">
        <v>75</v>
      </c>
      <c r="L16" s="42">
        <v>80</v>
      </c>
      <c r="M16" s="42">
        <v>3</v>
      </c>
      <c r="N16" s="42">
        <v>3</v>
      </c>
      <c r="O16" s="42" t="s">
        <v>85</v>
      </c>
      <c r="P16" s="42" t="s">
        <v>85</v>
      </c>
      <c r="Q16" s="42" t="s">
        <v>85</v>
      </c>
      <c r="R16" s="42" t="s">
        <v>85</v>
      </c>
      <c r="S16" s="42" t="s">
        <v>85</v>
      </c>
      <c r="T16" s="42" t="s">
        <v>85</v>
      </c>
    </row>
    <row r="17" spans="1:20" ht="23.25" x14ac:dyDescent="0.5">
      <c r="A17" s="39" t="s">
        <v>80</v>
      </c>
      <c r="B17" s="42">
        <v>90</v>
      </c>
      <c r="C17" s="42">
        <v>90</v>
      </c>
      <c r="D17" s="42">
        <v>95</v>
      </c>
      <c r="E17" s="42">
        <v>65</v>
      </c>
      <c r="F17" s="42">
        <v>120</v>
      </c>
      <c r="G17" s="42" t="s">
        <v>85</v>
      </c>
      <c r="H17" s="42" t="s">
        <v>85</v>
      </c>
      <c r="I17" s="42">
        <v>33</v>
      </c>
      <c r="J17" s="42">
        <v>90</v>
      </c>
      <c r="K17" s="42">
        <v>90</v>
      </c>
      <c r="L17" s="42">
        <v>90</v>
      </c>
      <c r="M17" s="42">
        <v>3.5</v>
      </c>
      <c r="N17" s="42">
        <v>3.8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</row>
    <row r="18" spans="1:20" ht="23.25" x14ac:dyDescent="0.5">
      <c r="A18" s="39" t="s">
        <v>81</v>
      </c>
      <c r="B18" s="42">
        <v>115</v>
      </c>
      <c r="C18" s="42">
        <v>120</v>
      </c>
      <c r="D18" s="42">
        <v>135</v>
      </c>
      <c r="E18" s="42">
        <v>58</v>
      </c>
      <c r="F18" s="42"/>
      <c r="G18" s="42">
        <v>0</v>
      </c>
      <c r="H18" s="42">
        <v>70</v>
      </c>
      <c r="I18" s="42"/>
      <c r="J18" s="42">
        <v>80</v>
      </c>
      <c r="K18" s="42">
        <v>80</v>
      </c>
      <c r="L18" s="42">
        <v>100</v>
      </c>
      <c r="M18" s="42">
        <v>3</v>
      </c>
      <c r="N18" s="42" t="s">
        <v>87</v>
      </c>
      <c r="O18" s="42" t="s">
        <v>85</v>
      </c>
      <c r="P18" s="42" t="s">
        <v>85</v>
      </c>
      <c r="Q18" s="42">
        <v>0</v>
      </c>
      <c r="R18" s="42" t="s">
        <v>85</v>
      </c>
      <c r="S18" s="42" t="s">
        <v>85</v>
      </c>
      <c r="T18" s="42">
        <v>0</v>
      </c>
    </row>
    <row r="19" spans="1:20" ht="23.25" x14ac:dyDescent="0.5">
      <c r="A19" s="39" t="s">
        <v>82</v>
      </c>
      <c r="B19" s="42">
        <v>95</v>
      </c>
      <c r="C19" s="42" t="s">
        <v>84</v>
      </c>
      <c r="D19" s="42" t="s">
        <v>84</v>
      </c>
      <c r="E19" s="42">
        <v>68</v>
      </c>
      <c r="F19" s="42" t="s">
        <v>84</v>
      </c>
      <c r="G19" s="42" t="s">
        <v>84</v>
      </c>
      <c r="H19" s="42">
        <v>33</v>
      </c>
      <c r="I19" s="42">
        <v>40.5</v>
      </c>
      <c r="J19" s="42">
        <v>68</v>
      </c>
      <c r="K19" s="42" t="s">
        <v>84</v>
      </c>
      <c r="L19" s="42" t="s">
        <v>84</v>
      </c>
      <c r="M19" s="42">
        <v>2.6</v>
      </c>
      <c r="N19" s="42" t="s">
        <v>84</v>
      </c>
      <c r="O19" s="42">
        <v>0</v>
      </c>
      <c r="P19" s="42">
        <v>0</v>
      </c>
      <c r="Q19" s="42">
        <v>30</v>
      </c>
      <c r="R19" s="42">
        <v>0</v>
      </c>
      <c r="S19" s="42">
        <v>0</v>
      </c>
      <c r="T19" s="42">
        <v>30</v>
      </c>
    </row>
    <row r="20" spans="1:20" ht="23.25" x14ac:dyDescent="0.5">
      <c r="A20" s="39" t="s">
        <v>28</v>
      </c>
      <c r="B20" s="42">
        <v>924</v>
      </c>
      <c r="C20" s="42">
        <f>C9+C10+C11+C13+C14+C15+C16+C17+C18</f>
        <v>858</v>
      </c>
      <c r="D20" s="42">
        <f>D9+D10+D13+D14+D15+D16+D17+D18</f>
        <v>797</v>
      </c>
      <c r="E20" s="42">
        <f>SUM(E9:E19)</f>
        <v>736</v>
      </c>
      <c r="F20" s="42">
        <f>F9+F10+F11+F13+F14+F15+F16+F17</f>
        <v>906</v>
      </c>
      <c r="G20" s="42">
        <f>115+120</f>
        <v>235</v>
      </c>
      <c r="H20" s="42">
        <f>70+33</f>
        <v>103</v>
      </c>
      <c r="I20" s="42">
        <v>258.5</v>
      </c>
      <c r="J20" s="42">
        <f>SUM(J9:J19)</f>
        <v>843</v>
      </c>
      <c r="K20" s="42">
        <f>SUM(K9:K19)</f>
        <v>705</v>
      </c>
      <c r="L20" s="42">
        <f>SUM(L9:L19)</f>
        <v>752</v>
      </c>
      <c r="M20" s="44">
        <f>SUM(M9:M19)</f>
        <v>33.700000000000003</v>
      </c>
      <c r="N20" s="44">
        <f>SUM(N9:N19)</f>
        <v>30.3</v>
      </c>
      <c r="O20" s="42">
        <v>84</v>
      </c>
      <c r="P20" s="42"/>
      <c r="Q20" s="42"/>
      <c r="R20" s="42"/>
      <c r="S20" s="42"/>
      <c r="T20" s="42"/>
    </row>
    <row r="21" spans="1:20" s="1" customFormat="1" x14ac:dyDescent="0.35">
      <c r="A21" s="28" t="s">
        <v>59</v>
      </c>
      <c r="B21" s="29">
        <f>924/10</f>
        <v>92.4</v>
      </c>
      <c r="C21" s="29">
        <f>858/9</f>
        <v>95.333333333333329</v>
      </c>
      <c r="D21" s="29">
        <f>797/8</f>
        <v>99.625</v>
      </c>
      <c r="E21" s="29">
        <f>736/8</f>
        <v>92</v>
      </c>
      <c r="F21" s="29">
        <f>906/8</f>
        <v>113.25</v>
      </c>
      <c r="G21" s="29">
        <f>235/2</f>
        <v>117.5</v>
      </c>
      <c r="H21" s="29">
        <f>103/2</f>
        <v>51.5</v>
      </c>
      <c r="I21" s="29">
        <f>258.5/7</f>
        <v>36.928571428571431</v>
      </c>
      <c r="J21" s="29">
        <f>843/11</f>
        <v>76.63636363636364</v>
      </c>
      <c r="K21" s="29">
        <f>705/10</f>
        <v>70.5</v>
      </c>
      <c r="L21" s="29">
        <f>752/10</f>
        <v>75.2</v>
      </c>
      <c r="M21" s="29">
        <f>33.7/11</f>
        <v>3.0636363636363639</v>
      </c>
      <c r="N21" s="29">
        <f>30.3/10</f>
        <v>3.0300000000000002</v>
      </c>
      <c r="O21" s="47">
        <f>O9+O14</f>
        <v>84</v>
      </c>
      <c r="P21" s="33">
        <v>10</v>
      </c>
      <c r="Q21" s="29">
        <f>Q9+Q10+Q12+Q14+Q19</f>
        <v>6959</v>
      </c>
      <c r="R21" s="29">
        <v>70</v>
      </c>
      <c r="S21" s="29">
        <v>10</v>
      </c>
      <c r="T21" s="29">
        <f>T9+T10+T11+T12+T14+T19</f>
        <v>7121</v>
      </c>
    </row>
    <row r="22" spans="1:20" x14ac:dyDescent="0.35">
      <c r="A22" s="1" t="s">
        <v>64</v>
      </c>
    </row>
    <row r="23" spans="1:20" x14ac:dyDescent="0.35">
      <c r="A23" s="2" t="s">
        <v>60</v>
      </c>
    </row>
    <row r="24" spans="1:20" x14ac:dyDescent="0.35">
      <c r="A24" s="2" t="s">
        <v>67</v>
      </c>
    </row>
    <row r="25" spans="1:20" x14ac:dyDescent="0.35">
      <c r="A25" s="2" t="s">
        <v>68</v>
      </c>
    </row>
    <row r="26" spans="1:20" x14ac:dyDescent="0.35">
      <c r="A26" s="2" t="s">
        <v>61</v>
      </c>
    </row>
    <row r="27" spans="1:20" x14ac:dyDescent="0.35">
      <c r="A27" s="2" t="s">
        <v>62</v>
      </c>
    </row>
    <row r="28" spans="1:20" x14ac:dyDescent="0.35">
      <c r="A28" s="2" t="s">
        <v>66</v>
      </c>
    </row>
    <row r="29" spans="1:20" x14ac:dyDescent="0.35">
      <c r="A29" s="2" t="s">
        <v>71</v>
      </c>
    </row>
    <row r="30" spans="1:20" x14ac:dyDescent="0.35">
      <c r="N30" s="18"/>
    </row>
    <row r="31" spans="1:20" x14ac:dyDescent="0.35">
      <c r="N31" s="18"/>
      <c r="O31" s="18" t="s">
        <v>11</v>
      </c>
    </row>
    <row r="32" spans="1:20" x14ac:dyDescent="0.35">
      <c r="N32" s="18"/>
      <c r="O32" s="18" t="s">
        <v>12</v>
      </c>
    </row>
    <row r="33" spans="14:15" x14ac:dyDescent="0.35">
      <c r="N33" s="18"/>
      <c r="O33" s="18" t="s">
        <v>13</v>
      </c>
    </row>
    <row r="34" spans="14:15" x14ac:dyDescent="0.35">
      <c r="O34" s="18" t="s">
        <v>35</v>
      </c>
    </row>
  </sheetData>
  <mergeCells count="10">
    <mergeCell ref="S1:T1"/>
    <mergeCell ref="A2:T2"/>
    <mergeCell ref="A3:T3"/>
    <mergeCell ref="A4:T4"/>
    <mergeCell ref="A6:A8"/>
    <mergeCell ref="B6:N6"/>
    <mergeCell ref="O6:T6"/>
    <mergeCell ref="H7:I7"/>
    <mergeCell ref="O7:Q7"/>
    <mergeCell ref="R7:T7"/>
  </mergeCells>
  <pageMargins left="0.12" right="0.19" top="0.15" bottom="0.28000000000000003" header="0.13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zoomScale="73" zoomScaleNormal="73" workbookViewId="0">
      <selection sqref="A1:XFD1048576"/>
    </sheetView>
  </sheetViews>
  <sheetFormatPr defaultRowHeight="21" x14ac:dyDescent="0.35"/>
  <cols>
    <col min="1" max="1" width="14" style="2" customWidth="1"/>
    <col min="2" max="2" width="8" style="2" customWidth="1"/>
    <col min="3" max="3" width="8.125" style="2" customWidth="1"/>
    <col min="4" max="4" width="8" style="2" customWidth="1"/>
    <col min="5" max="5" width="7.75" style="2" customWidth="1"/>
    <col min="6" max="6" width="8.25" style="2" customWidth="1"/>
    <col min="7" max="7" width="8.125" style="2" customWidth="1"/>
    <col min="8" max="8" width="6.875" style="2" customWidth="1"/>
    <col min="9" max="9" width="10" style="2" customWidth="1"/>
    <col min="10" max="10" width="9.25" style="2" customWidth="1"/>
    <col min="11" max="12" width="7.75" style="2" customWidth="1"/>
    <col min="13" max="14" width="10.375" style="2" customWidth="1"/>
    <col min="15" max="15" width="4.5" style="2" customWidth="1"/>
    <col min="16" max="16" width="8.625" style="2" customWidth="1"/>
    <col min="17" max="17" width="9.75" style="2" customWidth="1"/>
    <col min="18" max="19" width="8.625" style="2" customWidth="1"/>
    <col min="20" max="20" width="9.625" style="2" customWidth="1"/>
    <col min="21" max="39" width="7.5" style="2" customWidth="1"/>
    <col min="40" max="16384" width="9" style="2"/>
  </cols>
  <sheetData>
    <row r="1" spans="1:39" ht="21.75" thickBot="1" x14ac:dyDescent="0.4">
      <c r="C1" s="3"/>
      <c r="D1" s="3"/>
      <c r="E1" s="3"/>
      <c r="F1" s="3"/>
      <c r="G1" s="3"/>
      <c r="H1" s="3"/>
      <c r="I1" s="3"/>
      <c r="J1" s="3"/>
      <c r="K1" s="3"/>
      <c r="L1" s="3"/>
      <c r="S1" s="101" t="s">
        <v>37</v>
      </c>
      <c r="T1" s="10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6.25" x14ac:dyDescent="0.4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6.25" x14ac:dyDescent="0.4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6.25" x14ac:dyDescent="0.4">
      <c r="A4" s="110" t="s">
        <v>91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3.75" customHeight="1" x14ac:dyDescent="0.35"/>
    <row r="6" spans="1:39" x14ac:dyDescent="0.35">
      <c r="A6" s="103" t="s">
        <v>38</v>
      </c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9" t="s">
        <v>63</v>
      </c>
      <c r="P6" s="109"/>
      <c r="Q6" s="109"/>
      <c r="R6" s="109"/>
      <c r="S6" s="109"/>
      <c r="T6" s="109"/>
    </row>
    <row r="7" spans="1:39" x14ac:dyDescent="0.35">
      <c r="A7" s="104"/>
      <c r="B7" s="22" t="s">
        <v>40</v>
      </c>
      <c r="C7" s="22" t="s">
        <v>41</v>
      </c>
      <c r="D7" s="22" t="s">
        <v>42</v>
      </c>
      <c r="E7" s="22" t="s">
        <v>43</v>
      </c>
      <c r="F7" s="22" t="s">
        <v>44</v>
      </c>
      <c r="G7" s="22" t="s">
        <v>45</v>
      </c>
      <c r="H7" s="106" t="s">
        <v>46</v>
      </c>
      <c r="I7" s="108"/>
      <c r="J7" s="22" t="s">
        <v>47</v>
      </c>
      <c r="K7" s="22" t="s">
        <v>48</v>
      </c>
      <c r="L7" s="22" t="s">
        <v>49</v>
      </c>
      <c r="M7" s="22" t="s">
        <v>50</v>
      </c>
      <c r="N7" s="22" t="s">
        <v>51</v>
      </c>
      <c r="O7" s="109" t="s">
        <v>52</v>
      </c>
      <c r="P7" s="109"/>
      <c r="Q7" s="109"/>
      <c r="R7" s="109" t="s">
        <v>53</v>
      </c>
      <c r="S7" s="109"/>
      <c r="T7" s="109"/>
    </row>
    <row r="8" spans="1:39" x14ac:dyDescent="0.35">
      <c r="A8" s="105"/>
      <c r="B8" s="23" t="s">
        <v>54</v>
      </c>
      <c r="C8" s="23" t="s">
        <v>54</v>
      </c>
      <c r="D8" s="23" t="s">
        <v>54</v>
      </c>
      <c r="E8" s="23" t="s">
        <v>54</v>
      </c>
      <c r="F8" s="23" t="s">
        <v>54</v>
      </c>
      <c r="G8" s="23" t="s">
        <v>54</v>
      </c>
      <c r="H8" s="23" t="s">
        <v>55</v>
      </c>
      <c r="I8" s="23" t="s">
        <v>56</v>
      </c>
      <c r="J8" s="24" t="s">
        <v>54</v>
      </c>
      <c r="K8" s="23" t="s">
        <v>54</v>
      </c>
      <c r="L8" s="23" t="s">
        <v>54</v>
      </c>
      <c r="M8" s="23" t="s">
        <v>57</v>
      </c>
      <c r="N8" s="23" t="s">
        <v>57</v>
      </c>
      <c r="O8" s="46" t="s">
        <v>58</v>
      </c>
      <c r="P8" s="46" t="s">
        <v>42</v>
      </c>
      <c r="Q8" s="46" t="s">
        <v>43</v>
      </c>
      <c r="R8" s="46" t="s">
        <v>58</v>
      </c>
      <c r="S8" s="46" t="s">
        <v>42</v>
      </c>
      <c r="T8" s="46" t="s">
        <v>43</v>
      </c>
    </row>
    <row r="9" spans="1:39" x14ac:dyDescent="0.35">
      <c r="A9" s="48" t="s">
        <v>72</v>
      </c>
      <c r="B9" s="52">
        <v>90</v>
      </c>
      <c r="C9" s="52">
        <v>92</v>
      </c>
      <c r="D9" s="52">
        <v>90</v>
      </c>
      <c r="E9" s="52">
        <v>78</v>
      </c>
      <c r="F9" s="52">
        <v>110</v>
      </c>
      <c r="G9" s="52">
        <v>0</v>
      </c>
      <c r="H9" s="52">
        <v>0</v>
      </c>
      <c r="I9" s="52">
        <v>42</v>
      </c>
      <c r="J9" s="52">
        <v>80</v>
      </c>
      <c r="K9" s="52">
        <v>80</v>
      </c>
      <c r="L9" s="52">
        <v>80</v>
      </c>
      <c r="M9" s="52">
        <v>2.2000000000000002</v>
      </c>
      <c r="N9" s="52">
        <v>2.2999999999999998</v>
      </c>
      <c r="O9" s="52">
        <v>42</v>
      </c>
      <c r="P9" s="52" t="s">
        <v>85</v>
      </c>
      <c r="Q9" s="52">
        <v>2262</v>
      </c>
      <c r="R9" s="52">
        <v>42</v>
      </c>
      <c r="S9" s="52" t="s">
        <v>85</v>
      </c>
      <c r="T9" s="52">
        <v>2262</v>
      </c>
    </row>
    <row r="10" spans="1:39" x14ac:dyDescent="0.35">
      <c r="A10" s="48" t="s">
        <v>73</v>
      </c>
      <c r="B10" s="50">
        <v>98</v>
      </c>
      <c r="C10" s="50">
        <v>110</v>
      </c>
      <c r="D10" s="50">
        <v>95</v>
      </c>
      <c r="E10" s="50">
        <v>68</v>
      </c>
      <c r="F10" s="50">
        <v>93</v>
      </c>
      <c r="G10" s="50"/>
      <c r="H10" s="50" t="s">
        <v>85</v>
      </c>
      <c r="I10" s="50">
        <v>42</v>
      </c>
      <c r="J10" s="51">
        <v>65</v>
      </c>
      <c r="K10" s="50">
        <v>65</v>
      </c>
      <c r="L10" s="51">
        <v>60</v>
      </c>
      <c r="M10" s="50">
        <v>3.2</v>
      </c>
      <c r="N10" s="50">
        <v>3.5</v>
      </c>
      <c r="O10" s="50" t="s">
        <v>85</v>
      </c>
      <c r="P10" s="50" t="s">
        <v>85</v>
      </c>
      <c r="Q10" s="50">
        <v>100</v>
      </c>
      <c r="R10" s="50" t="s">
        <v>85</v>
      </c>
      <c r="S10" s="50" t="s">
        <v>85</v>
      </c>
      <c r="T10" s="50">
        <v>100</v>
      </c>
    </row>
    <row r="11" spans="1:39" x14ac:dyDescent="0.35">
      <c r="A11" s="48" t="s">
        <v>74</v>
      </c>
      <c r="B11" s="48">
        <v>75</v>
      </c>
      <c r="C11" s="48">
        <v>85</v>
      </c>
      <c r="D11" s="48">
        <v>135</v>
      </c>
      <c r="E11" s="48">
        <v>70</v>
      </c>
      <c r="F11" s="48">
        <v>120</v>
      </c>
      <c r="G11" s="48" t="s">
        <v>85</v>
      </c>
      <c r="H11" s="48" t="s">
        <v>85</v>
      </c>
      <c r="I11" s="48" t="s">
        <v>85</v>
      </c>
      <c r="J11" s="48">
        <v>80</v>
      </c>
      <c r="K11" s="48">
        <v>45</v>
      </c>
      <c r="L11" s="48">
        <v>80</v>
      </c>
      <c r="M11" s="48">
        <v>2.8</v>
      </c>
      <c r="N11" s="48">
        <v>3.8</v>
      </c>
      <c r="O11" s="48" t="s">
        <v>85</v>
      </c>
      <c r="P11" s="48" t="s">
        <v>85</v>
      </c>
      <c r="Q11" s="48" t="s">
        <v>85</v>
      </c>
      <c r="R11" s="48"/>
      <c r="S11" s="48"/>
      <c r="T11" s="48">
        <v>140</v>
      </c>
    </row>
    <row r="12" spans="1:39" x14ac:dyDescent="0.35">
      <c r="A12" s="48" t="s">
        <v>75</v>
      </c>
      <c r="B12" s="48" t="s">
        <v>85</v>
      </c>
      <c r="C12" s="48" t="s">
        <v>85</v>
      </c>
      <c r="D12" s="48" t="s">
        <v>85</v>
      </c>
      <c r="E12" s="48">
        <v>70</v>
      </c>
      <c r="F12" s="48" t="s">
        <v>85</v>
      </c>
      <c r="G12" s="48" t="s">
        <v>85</v>
      </c>
      <c r="H12" s="48" t="s">
        <v>85</v>
      </c>
      <c r="I12" s="48">
        <v>34</v>
      </c>
      <c r="J12" s="48">
        <v>80</v>
      </c>
      <c r="K12" s="48">
        <v>70</v>
      </c>
      <c r="L12" s="48">
        <v>80</v>
      </c>
      <c r="M12" s="48">
        <v>3</v>
      </c>
      <c r="N12" s="48">
        <v>2.8</v>
      </c>
      <c r="O12" s="48">
        <v>0</v>
      </c>
      <c r="P12" s="48" t="s">
        <v>85</v>
      </c>
      <c r="Q12" s="48">
        <v>1486</v>
      </c>
      <c r="R12" s="48">
        <v>0</v>
      </c>
      <c r="S12" s="48" t="s">
        <v>85</v>
      </c>
      <c r="T12" s="48">
        <v>1510</v>
      </c>
    </row>
    <row r="13" spans="1:39" x14ac:dyDescent="0.35">
      <c r="A13" s="48" t="s">
        <v>76</v>
      </c>
      <c r="B13" s="48">
        <v>90</v>
      </c>
      <c r="C13" s="48">
        <v>94</v>
      </c>
      <c r="D13" s="48">
        <v>90</v>
      </c>
      <c r="E13" s="48">
        <v>67</v>
      </c>
      <c r="F13" s="48">
        <v>120</v>
      </c>
      <c r="G13" s="48">
        <v>0</v>
      </c>
      <c r="H13" s="48">
        <v>0</v>
      </c>
      <c r="I13" s="48">
        <v>35</v>
      </c>
      <c r="J13" s="48">
        <v>65</v>
      </c>
      <c r="K13" s="48">
        <v>70</v>
      </c>
      <c r="L13" s="48">
        <v>70</v>
      </c>
      <c r="M13" s="48">
        <v>3.3</v>
      </c>
      <c r="N13" s="48">
        <v>3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</row>
    <row r="14" spans="1:39" x14ac:dyDescent="0.35">
      <c r="A14" s="48" t="s">
        <v>77</v>
      </c>
      <c r="B14" s="48">
        <v>80</v>
      </c>
      <c r="C14" s="48">
        <v>88</v>
      </c>
      <c r="D14" s="48">
        <v>100</v>
      </c>
      <c r="E14" s="48">
        <v>77</v>
      </c>
      <c r="F14" s="48">
        <v>120</v>
      </c>
      <c r="G14" s="48">
        <v>115</v>
      </c>
      <c r="H14" s="48">
        <v>0</v>
      </c>
      <c r="I14" s="48">
        <v>32</v>
      </c>
      <c r="J14" s="48">
        <v>75</v>
      </c>
      <c r="K14" s="48">
        <v>60</v>
      </c>
      <c r="L14" s="48">
        <v>60</v>
      </c>
      <c r="M14" s="48">
        <v>3.5</v>
      </c>
      <c r="N14" s="48">
        <v>4</v>
      </c>
      <c r="O14" s="48">
        <f t="shared" ref="O14:T14" si="0">SUM(O4:O13)</f>
        <v>42</v>
      </c>
      <c r="P14" s="48">
        <f t="shared" si="0"/>
        <v>0</v>
      </c>
      <c r="Q14" s="48">
        <f t="shared" si="0"/>
        <v>3848</v>
      </c>
      <c r="R14" s="48">
        <f t="shared" si="0"/>
        <v>42</v>
      </c>
      <c r="S14" s="48">
        <f t="shared" si="0"/>
        <v>0</v>
      </c>
      <c r="T14" s="48">
        <f t="shared" si="0"/>
        <v>4012</v>
      </c>
    </row>
    <row r="15" spans="1:39" x14ac:dyDescent="0.35">
      <c r="A15" s="48" t="s">
        <v>78</v>
      </c>
      <c r="B15" s="48">
        <v>90</v>
      </c>
      <c r="C15" s="48">
        <v>100</v>
      </c>
      <c r="D15" s="48">
        <v>100</v>
      </c>
      <c r="E15" s="48">
        <v>70</v>
      </c>
      <c r="F15" s="48">
        <v>120</v>
      </c>
      <c r="G15" s="48">
        <v>120</v>
      </c>
      <c r="H15" s="48">
        <v>0</v>
      </c>
      <c r="I15" s="48">
        <v>0</v>
      </c>
      <c r="J15" s="48">
        <v>85</v>
      </c>
      <c r="K15" s="48">
        <v>85</v>
      </c>
      <c r="L15" s="48">
        <v>70</v>
      </c>
      <c r="M15" s="48">
        <v>4.0999999999999996</v>
      </c>
      <c r="N15" s="48">
        <v>4.75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</row>
    <row r="16" spans="1:39" x14ac:dyDescent="0.35">
      <c r="A16" s="48" t="s">
        <v>79</v>
      </c>
      <c r="B16" s="48">
        <v>90</v>
      </c>
      <c r="C16" s="48">
        <v>95</v>
      </c>
      <c r="D16" s="48">
        <v>90</v>
      </c>
      <c r="E16" s="48">
        <v>70</v>
      </c>
      <c r="F16" s="48">
        <v>110</v>
      </c>
      <c r="G16" s="48" t="s">
        <v>85</v>
      </c>
      <c r="H16" s="48" t="s">
        <v>85</v>
      </c>
      <c r="I16" s="48">
        <f ca="1">-I16</f>
        <v>0</v>
      </c>
      <c r="J16" s="48">
        <v>75</v>
      </c>
      <c r="K16" s="48">
        <v>70</v>
      </c>
      <c r="L16" s="48">
        <v>75</v>
      </c>
      <c r="M16" s="48">
        <v>3.3</v>
      </c>
      <c r="N16" s="48">
        <v>3.5</v>
      </c>
      <c r="O16" s="48" t="s">
        <v>85</v>
      </c>
      <c r="P16" s="48" t="s">
        <v>85</v>
      </c>
      <c r="Q16" s="48" t="s">
        <v>85</v>
      </c>
      <c r="R16" s="48" t="s">
        <v>85</v>
      </c>
      <c r="S16" s="48" t="s">
        <v>85</v>
      </c>
      <c r="T16" s="48" t="s">
        <v>85</v>
      </c>
    </row>
    <row r="17" spans="1:20" x14ac:dyDescent="0.35">
      <c r="A17" s="48" t="s">
        <v>80</v>
      </c>
      <c r="B17" s="48">
        <v>90</v>
      </c>
      <c r="C17" s="48">
        <v>95</v>
      </c>
      <c r="D17" s="48">
        <v>95</v>
      </c>
      <c r="E17" s="48">
        <v>68</v>
      </c>
      <c r="F17" s="48">
        <v>120</v>
      </c>
      <c r="G17" s="48" t="s">
        <v>85</v>
      </c>
      <c r="H17" s="48" t="s">
        <v>85</v>
      </c>
      <c r="I17" s="48">
        <v>33</v>
      </c>
      <c r="J17" s="48">
        <v>90</v>
      </c>
      <c r="K17" s="48">
        <v>90</v>
      </c>
      <c r="L17" s="48">
        <v>90</v>
      </c>
      <c r="M17" s="48">
        <v>3.5</v>
      </c>
      <c r="N17" s="48">
        <v>3.8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</row>
    <row r="18" spans="1:20" x14ac:dyDescent="0.35">
      <c r="A18" s="48" t="s">
        <v>81</v>
      </c>
      <c r="B18" s="48">
        <v>115</v>
      </c>
      <c r="C18" s="48">
        <v>120</v>
      </c>
      <c r="D18" s="48">
        <v>135</v>
      </c>
      <c r="E18" s="48">
        <v>67</v>
      </c>
      <c r="F18" s="48"/>
      <c r="G18" s="48">
        <v>0</v>
      </c>
      <c r="H18" s="48">
        <v>70</v>
      </c>
      <c r="I18" s="48"/>
      <c r="J18" s="48">
        <v>80</v>
      </c>
      <c r="K18" s="48">
        <v>80</v>
      </c>
      <c r="L18" s="48">
        <v>100</v>
      </c>
      <c r="M18" s="48">
        <v>3</v>
      </c>
      <c r="N18" s="48" t="s">
        <v>87</v>
      </c>
      <c r="O18" s="48" t="s">
        <v>85</v>
      </c>
      <c r="P18" s="48" t="s">
        <v>85</v>
      </c>
      <c r="Q18" s="48">
        <v>0</v>
      </c>
      <c r="R18" s="48" t="s">
        <v>85</v>
      </c>
      <c r="S18" s="48" t="s">
        <v>85</v>
      </c>
      <c r="T18" s="48">
        <v>0</v>
      </c>
    </row>
    <row r="19" spans="1:20" x14ac:dyDescent="0.35">
      <c r="A19" s="48" t="s">
        <v>82</v>
      </c>
      <c r="B19" s="48">
        <v>80</v>
      </c>
      <c r="C19" s="48" t="s">
        <v>84</v>
      </c>
      <c r="D19" s="48" t="s">
        <v>84</v>
      </c>
      <c r="E19" s="48">
        <v>65</v>
      </c>
      <c r="F19" s="48" t="s">
        <v>84</v>
      </c>
      <c r="G19" s="48" t="s">
        <v>84</v>
      </c>
      <c r="H19" s="48">
        <v>33</v>
      </c>
      <c r="I19" s="48">
        <v>40.5</v>
      </c>
      <c r="J19" s="48">
        <v>70</v>
      </c>
      <c r="K19" s="48" t="s">
        <v>84</v>
      </c>
      <c r="L19" s="48" t="s">
        <v>84</v>
      </c>
      <c r="M19" s="48">
        <v>2.6</v>
      </c>
      <c r="N19" s="48" t="s">
        <v>84</v>
      </c>
      <c r="O19" s="48">
        <v>0</v>
      </c>
      <c r="P19" s="48">
        <v>0</v>
      </c>
      <c r="Q19" s="48">
        <v>80</v>
      </c>
      <c r="R19" s="48">
        <v>0</v>
      </c>
      <c r="S19" s="48">
        <v>0</v>
      </c>
      <c r="T19" s="48">
        <v>80</v>
      </c>
    </row>
    <row r="20" spans="1:20" hidden="1" x14ac:dyDescent="0.35">
      <c r="A20" s="48" t="s">
        <v>28</v>
      </c>
      <c r="B20" s="48">
        <f>SUM(B9:B19)</f>
        <v>898</v>
      </c>
      <c r="C20" s="48">
        <f t="shared" ref="C20:L20" si="1">SUM(C9:C19)</f>
        <v>879</v>
      </c>
      <c r="D20" s="48">
        <f t="shared" si="1"/>
        <v>930</v>
      </c>
      <c r="E20" s="48">
        <f t="shared" si="1"/>
        <v>770</v>
      </c>
      <c r="F20" s="48">
        <f t="shared" si="1"/>
        <v>913</v>
      </c>
      <c r="G20" s="48">
        <f t="shared" si="1"/>
        <v>235</v>
      </c>
      <c r="H20" s="48">
        <f t="shared" si="1"/>
        <v>103</v>
      </c>
      <c r="I20" s="48">
        <f>I9+I10+I12+I13+I14+I17+I19</f>
        <v>258.5</v>
      </c>
      <c r="J20" s="48">
        <f t="shared" si="1"/>
        <v>845</v>
      </c>
      <c r="K20" s="48">
        <f t="shared" si="1"/>
        <v>715</v>
      </c>
      <c r="L20" s="48">
        <f t="shared" si="1"/>
        <v>765</v>
      </c>
      <c r="M20" s="48">
        <f>SUM(M9:M19)</f>
        <v>34.5</v>
      </c>
      <c r="N20" s="48">
        <f>SUM(N9:N18)</f>
        <v>31.45</v>
      </c>
      <c r="O20" s="48"/>
      <c r="P20" s="48"/>
      <c r="Q20" s="48"/>
      <c r="R20" s="48"/>
      <c r="S20" s="48"/>
      <c r="T20" s="48"/>
    </row>
    <row r="21" spans="1:20" s="1" customFormat="1" x14ac:dyDescent="0.35">
      <c r="A21" s="28" t="s">
        <v>59</v>
      </c>
      <c r="B21" s="29">
        <v>89</v>
      </c>
      <c r="C21" s="29">
        <v>97.66</v>
      </c>
      <c r="D21" s="29">
        <v>103.33</v>
      </c>
      <c r="E21" s="29">
        <v>70</v>
      </c>
      <c r="F21" s="29">
        <v>114.12</v>
      </c>
      <c r="G21" s="29">
        <v>117.5</v>
      </c>
      <c r="H21" s="29">
        <f>103/2</f>
        <v>51.5</v>
      </c>
      <c r="I21" s="29">
        <v>36.85</v>
      </c>
      <c r="J21" s="29">
        <f>843/11</f>
        <v>76.63636363636364</v>
      </c>
      <c r="K21" s="29">
        <v>71.5</v>
      </c>
      <c r="L21" s="29">
        <v>76.5</v>
      </c>
      <c r="M21" s="29">
        <v>3.9</v>
      </c>
      <c r="N21" s="29">
        <v>3.14</v>
      </c>
      <c r="O21" s="47">
        <f>O9+O14</f>
        <v>84</v>
      </c>
      <c r="P21" s="33">
        <v>10</v>
      </c>
      <c r="Q21" s="29">
        <f>Q9+Q10+Q12+Q14+Q19</f>
        <v>7776</v>
      </c>
      <c r="R21" s="29">
        <v>70</v>
      </c>
      <c r="S21" s="29">
        <v>10</v>
      </c>
      <c r="T21" s="29">
        <f>T9+T10+T11+T12+T14+T19</f>
        <v>8104</v>
      </c>
    </row>
    <row r="22" spans="1:20" x14ac:dyDescent="0.35">
      <c r="A22" s="1" t="s">
        <v>64</v>
      </c>
    </row>
    <row r="23" spans="1:20" x14ac:dyDescent="0.35">
      <c r="A23" s="2" t="s">
        <v>60</v>
      </c>
    </row>
    <row r="24" spans="1:20" x14ac:dyDescent="0.35">
      <c r="A24" s="2" t="s">
        <v>67</v>
      </c>
    </row>
    <row r="25" spans="1:20" x14ac:dyDescent="0.35">
      <c r="A25" s="2" t="s">
        <v>68</v>
      </c>
    </row>
    <row r="26" spans="1:20" x14ac:dyDescent="0.35">
      <c r="A26" s="2" t="s">
        <v>61</v>
      </c>
    </row>
    <row r="27" spans="1:20" x14ac:dyDescent="0.35">
      <c r="A27" s="2" t="s">
        <v>62</v>
      </c>
    </row>
    <row r="28" spans="1:20" x14ac:dyDescent="0.35">
      <c r="A28" s="2" t="s">
        <v>66</v>
      </c>
    </row>
    <row r="29" spans="1:20" x14ac:dyDescent="0.35">
      <c r="A29" s="2" t="s">
        <v>71</v>
      </c>
    </row>
    <row r="30" spans="1:20" x14ac:dyDescent="0.35">
      <c r="N30" s="18"/>
    </row>
    <row r="31" spans="1:20" x14ac:dyDescent="0.35">
      <c r="N31" s="18"/>
      <c r="O31" s="18" t="s">
        <v>11</v>
      </c>
    </row>
    <row r="32" spans="1:20" x14ac:dyDescent="0.35">
      <c r="N32" s="18"/>
      <c r="O32" s="18" t="s">
        <v>12</v>
      </c>
    </row>
    <row r="33" spans="14:15" x14ac:dyDescent="0.35">
      <c r="N33" s="18"/>
      <c r="O33" s="18" t="s">
        <v>13</v>
      </c>
    </row>
    <row r="34" spans="14:15" x14ac:dyDescent="0.35">
      <c r="O34" s="18" t="s">
        <v>35</v>
      </c>
    </row>
  </sheetData>
  <mergeCells count="10">
    <mergeCell ref="S1:T1"/>
    <mergeCell ref="A2:T2"/>
    <mergeCell ref="A3:T3"/>
    <mergeCell ref="A4:T4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opLeftCell="A4" zoomScale="87" zoomScaleNormal="87" workbookViewId="0">
      <selection activeCell="B19" sqref="B19:T19"/>
    </sheetView>
  </sheetViews>
  <sheetFormatPr defaultRowHeight="21" x14ac:dyDescent="0.35"/>
  <cols>
    <col min="1" max="1" width="14" style="2" customWidth="1"/>
    <col min="2" max="2" width="8" style="2" customWidth="1"/>
    <col min="3" max="3" width="8.125" style="2" customWidth="1"/>
    <col min="4" max="4" width="8" style="2" customWidth="1"/>
    <col min="5" max="5" width="7.75" style="2" customWidth="1"/>
    <col min="6" max="6" width="8.25" style="2" customWidth="1"/>
    <col min="7" max="7" width="8.125" style="2" customWidth="1"/>
    <col min="8" max="8" width="6.875" style="2" customWidth="1"/>
    <col min="9" max="9" width="10" style="2" customWidth="1"/>
    <col min="10" max="10" width="9.25" style="2" customWidth="1"/>
    <col min="11" max="12" width="7.75" style="2" customWidth="1"/>
    <col min="13" max="14" width="10.375" style="2" customWidth="1"/>
    <col min="15" max="15" width="4.5" style="2" customWidth="1"/>
    <col min="16" max="16" width="8.625" style="2" customWidth="1"/>
    <col min="17" max="17" width="9.75" style="2" customWidth="1"/>
    <col min="18" max="19" width="8.625" style="2" customWidth="1"/>
    <col min="20" max="20" width="9.625" style="2" customWidth="1"/>
    <col min="21" max="39" width="7.5" style="2" customWidth="1"/>
    <col min="40" max="16384" width="9" style="2"/>
  </cols>
  <sheetData>
    <row r="1" spans="1:39" ht="21.75" thickBot="1" x14ac:dyDescent="0.4">
      <c r="C1" s="3"/>
      <c r="D1" s="3"/>
      <c r="E1" s="3"/>
      <c r="F1" s="3"/>
      <c r="G1" s="3"/>
      <c r="H1" s="3"/>
      <c r="I1" s="3"/>
      <c r="J1" s="3"/>
      <c r="K1" s="3"/>
      <c r="L1" s="3"/>
      <c r="S1" s="101" t="s">
        <v>37</v>
      </c>
      <c r="T1" s="10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6.25" x14ac:dyDescent="0.4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6.25" x14ac:dyDescent="0.4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6.25" x14ac:dyDescent="0.4">
      <c r="A4" s="110" t="s">
        <v>92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3.75" customHeight="1" x14ac:dyDescent="0.35"/>
    <row r="6" spans="1:39" x14ac:dyDescent="0.35">
      <c r="A6" s="103" t="s">
        <v>38</v>
      </c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9" t="s">
        <v>63</v>
      </c>
      <c r="P6" s="109"/>
      <c r="Q6" s="109"/>
      <c r="R6" s="109"/>
      <c r="S6" s="109"/>
      <c r="T6" s="109"/>
    </row>
    <row r="7" spans="1:39" x14ac:dyDescent="0.35">
      <c r="A7" s="104"/>
      <c r="B7" s="22" t="s">
        <v>40</v>
      </c>
      <c r="C7" s="22" t="s">
        <v>41</v>
      </c>
      <c r="D7" s="22" t="s">
        <v>42</v>
      </c>
      <c r="E7" s="22" t="s">
        <v>43</v>
      </c>
      <c r="F7" s="22" t="s">
        <v>44</v>
      </c>
      <c r="G7" s="22" t="s">
        <v>45</v>
      </c>
      <c r="H7" s="106" t="s">
        <v>46</v>
      </c>
      <c r="I7" s="108"/>
      <c r="J7" s="22" t="s">
        <v>47</v>
      </c>
      <c r="K7" s="22" t="s">
        <v>48</v>
      </c>
      <c r="L7" s="22" t="s">
        <v>49</v>
      </c>
      <c r="M7" s="22" t="s">
        <v>50</v>
      </c>
      <c r="N7" s="22" t="s">
        <v>51</v>
      </c>
      <c r="O7" s="109" t="s">
        <v>52</v>
      </c>
      <c r="P7" s="109"/>
      <c r="Q7" s="109"/>
      <c r="R7" s="109" t="s">
        <v>53</v>
      </c>
      <c r="S7" s="109"/>
      <c r="T7" s="109"/>
    </row>
    <row r="8" spans="1:39" x14ac:dyDescent="0.35">
      <c r="A8" s="105"/>
      <c r="B8" s="23" t="s">
        <v>54</v>
      </c>
      <c r="C8" s="23" t="s">
        <v>54</v>
      </c>
      <c r="D8" s="23" t="s">
        <v>54</v>
      </c>
      <c r="E8" s="23" t="s">
        <v>54</v>
      </c>
      <c r="F8" s="23" t="s">
        <v>54</v>
      </c>
      <c r="G8" s="23" t="s">
        <v>54</v>
      </c>
      <c r="H8" s="23" t="s">
        <v>55</v>
      </c>
      <c r="I8" s="23" t="s">
        <v>56</v>
      </c>
      <c r="J8" s="24" t="s">
        <v>54</v>
      </c>
      <c r="K8" s="23" t="s">
        <v>54</v>
      </c>
      <c r="L8" s="23" t="s">
        <v>54</v>
      </c>
      <c r="M8" s="23" t="s">
        <v>57</v>
      </c>
      <c r="N8" s="23" t="s">
        <v>57</v>
      </c>
      <c r="O8" s="49" t="s">
        <v>58</v>
      </c>
      <c r="P8" s="49" t="s">
        <v>42</v>
      </c>
      <c r="Q8" s="49" t="s">
        <v>43</v>
      </c>
      <c r="R8" s="49" t="s">
        <v>58</v>
      </c>
      <c r="S8" s="49" t="s">
        <v>42</v>
      </c>
      <c r="T8" s="49" t="s">
        <v>43</v>
      </c>
    </row>
    <row r="9" spans="1:39" ht="23.25" x14ac:dyDescent="0.5">
      <c r="A9" s="48" t="s">
        <v>72</v>
      </c>
      <c r="B9" s="34">
        <v>90</v>
      </c>
      <c r="C9" s="34">
        <v>92</v>
      </c>
      <c r="D9" s="34">
        <v>97</v>
      </c>
      <c r="E9" s="34">
        <v>74</v>
      </c>
      <c r="F9" s="34">
        <v>115</v>
      </c>
      <c r="G9" s="34">
        <v>0</v>
      </c>
      <c r="H9" s="35">
        <v>0</v>
      </c>
      <c r="I9" s="34">
        <v>42</v>
      </c>
      <c r="J9" s="34">
        <v>80</v>
      </c>
      <c r="K9" s="34">
        <v>80</v>
      </c>
      <c r="L9" s="34">
        <v>80</v>
      </c>
      <c r="M9" s="36">
        <v>2.4</v>
      </c>
      <c r="N9" s="36">
        <v>2.2999999999999998</v>
      </c>
      <c r="O9" s="34">
        <v>46</v>
      </c>
      <c r="P9" s="34" t="s">
        <v>85</v>
      </c>
      <c r="Q9" s="37">
        <v>1881</v>
      </c>
      <c r="R9" s="34">
        <v>46</v>
      </c>
      <c r="S9" s="34" t="s">
        <v>85</v>
      </c>
      <c r="T9" s="37">
        <v>1881</v>
      </c>
    </row>
    <row r="10" spans="1:39" ht="23.25" x14ac:dyDescent="0.5">
      <c r="A10" s="48" t="s">
        <v>73</v>
      </c>
      <c r="B10" s="34">
        <v>92</v>
      </c>
      <c r="C10" s="34">
        <v>93</v>
      </c>
      <c r="D10" s="34">
        <v>96</v>
      </c>
      <c r="E10" s="34">
        <v>70</v>
      </c>
      <c r="F10" s="34">
        <v>98</v>
      </c>
      <c r="G10" s="34">
        <v>0</v>
      </c>
      <c r="H10" s="34">
        <v>0</v>
      </c>
      <c r="I10" s="34">
        <v>42</v>
      </c>
      <c r="J10" s="34">
        <v>80</v>
      </c>
      <c r="K10" s="34">
        <v>70</v>
      </c>
      <c r="L10" s="34">
        <v>75</v>
      </c>
      <c r="M10" s="34">
        <v>3</v>
      </c>
      <c r="N10" s="34">
        <v>3.4</v>
      </c>
      <c r="O10" s="34" t="s">
        <v>85</v>
      </c>
      <c r="P10" s="34" t="s">
        <v>85</v>
      </c>
      <c r="Q10" s="34">
        <v>90</v>
      </c>
      <c r="R10" s="34" t="s">
        <v>85</v>
      </c>
      <c r="S10" s="34" t="s">
        <v>85</v>
      </c>
      <c r="T10" s="34">
        <v>90</v>
      </c>
    </row>
    <row r="11" spans="1:39" ht="23.25" x14ac:dyDescent="0.5">
      <c r="A11" s="48" t="s">
        <v>74</v>
      </c>
      <c r="B11" s="34">
        <v>75</v>
      </c>
      <c r="C11" s="34">
        <v>90</v>
      </c>
      <c r="D11" s="34">
        <v>135</v>
      </c>
      <c r="E11" s="34">
        <v>75</v>
      </c>
      <c r="F11" s="34">
        <v>120</v>
      </c>
      <c r="G11" s="34">
        <v>0</v>
      </c>
      <c r="H11" s="34">
        <v>0</v>
      </c>
      <c r="I11" s="34">
        <v>0</v>
      </c>
      <c r="J11" s="34">
        <v>80</v>
      </c>
      <c r="K11" s="34">
        <v>45</v>
      </c>
      <c r="L11" s="34">
        <v>80</v>
      </c>
      <c r="M11" s="34">
        <v>2.8</v>
      </c>
      <c r="N11" s="34">
        <v>3.8</v>
      </c>
      <c r="O11" s="34" t="s">
        <v>85</v>
      </c>
      <c r="P11" s="34" t="s">
        <v>85</v>
      </c>
      <c r="Q11" s="34" t="s">
        <v>85</v>
      </c>
      <c r="R11" s="34"/>
      <c r="S11" s="34"/>
      <c r="T11" s="34">
        <v>280</v>
      </c>
    </row>
    <row r="12" spans="1:39" ht="23.25" x14ac:dyDescent="0.5">
      <c r="A12" s="48" t="s">
        <v>75</v>
      </c>
      <c r="B12" s="34">
        <v>0</v>
      </c>
      <c r="C12" s="34">
        <v>0</v>
      </c>
      <c r="D12" s="34">
        <v>0</v>
      </c>
      <c r="E12" s="34">
        <v>70</v>
      </c>
      <c r="F12" s="34">
        <v>0</v>
      </c>
      <c r="G12" s="34">
        <v>0</v>
      </c>
      <c r="H12" s="34">
        <v>0</v>
      </c>
      <c r="I12" s="34">
        <v>34</v>
      </c>
      <c r="J12" s="34">
        <v>75</v>
      </c>
      <c r="K12" s="34">
        <v>70</v>
      </c>
      <c r="L12" s="34">
        <v>70</v>
      </c>
      <c r="M12" s="34">
        <v>3</v>
      </c>
      <c r="N12" s="34">
        <v>2.6</v>
      </c>
      <c r="O12" s="34">
        <v>0</v>
      </c>
      <c r="P12" s="34" t="s">
        <v>85</v>
      </c>
      <c r="Q12" s="34">
        <v>1546</v>
      </c>
      <c r="R12" s="34">
        <v>0</v>
      </c>
      <c r="S12" s="34" t="s">
        <v>85</v>
      </c>
      <c r="T12" s="34">
        <v>1565</v>
      </c>
    </row>
    <row r="13" spans="1:39" ht="23.25" x14ac:dyDescent="0.5">
      <c r="A13" s="48" t="s">
        <v>76</v>
      </c>
      <c r="B13" s="34">
        <v>90</v>
      </c>
      <c r="C13" s="34">
        <v>94</v>
      </c>
      <c r="D13" s="34">
        <v>90</v>
      </c>
      <c r="E13" s="34">
        <v>65</v>
      </c>
      <c r="F13" s="34">
        <v>120</v>
      </c>
      <c r="G13" s="34">
        <v>0</v>
      </c>
      <c r="H13" s="34">
        <v>0</v>
      </c>
      <c r="I13" s="34">
        <v>35</v>
      </c>
      <c r="J13" s="34">
        <v>65</v>
      </c>
      <c r="K13" s="34">
        <v>70</v>
      </c>
      <c r="L13" s="34">
        <v>70</v>
      </c>
      <c r="M13" s="34">
        <v>3</v>
      </c>
      <c r="N13" s="34">
        <v>2.8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39" ht="23.25" x14ac:dyDescent="0.5">
      <c r="A14" s="48" t="s">
        <v>77</v>
      </c>
      <c r="B14" s="34">
        <v>80</v>
      </c>
      <c r="C14" s="34">
        <v>88</v>
      </c>
      <c r="D14" s="34">
        <v>100</v>
      </c>
      <c r="E14" s="34">
        <v>74</v>
      </c>
      <c r="F14" s="34">
        <v>120</v>
      </c>
      <c r="G14" s="34">
        <v>115</v>
      </c>
      <c r="H14" s="34">
        <v>0</v>
      </c>
      <c r="I14" s="34">
        <v>34</v>
      </c>
      <c r="J14" s="34">
        <v>75</v>
      </c>
      <c r="K14" s="34">
        <v>0</v>
      </c>
      <c r="L14" s="34">
        <v>60</v>
      </c>
      <c r="M14" s="34">
        <v>3.5</v>
      </c>
      <c r="N14" s="34">
        <v>2.75</v>
      </c>
      <c r="O14" s="34">
        <f t="shared" ref="O14:T14" si="0">SUM(O4:O13)</f>
        <v>46</v>
      </c>
      <c r="P14" s="34">
        <f t="shared" si="0"/>
        <v>0</v>
      </c>
      <c r="Q14" s="34">
        <f t="shared" si="0"/>
        <v>3517</v>
      </c>
      <c r="R14" s="34">
        <f t="shared" si="0"/>
        <v>46</v>
      </c>
      <c r="S14" s="34">
        <f t="shared" si="0"/>
        <v>0</v>
      </c>
      <c r="T14" s="34">
        <f t="shared" si="0"/>
        <v>3816</v>
      </c>
    </row>
    <row r="15" spans="1:39" ht="23.25" x14ac:dyDescent="0.5">
      <c r="A15" s="48" t="s">
        <v>78</v>
      </c>
      <c r="B15" s="34">
        <v>80</v>
      </c>
      <c r="C15" s="34">
        <v>90</v>
      </c>
      <c r="D15" s="34">
        <v>90</v>
      </c>
      <c r="E15" s="34">
        <v>76</v>
      </c>
      <c r="F15" s="34">
        <v>120</v>
      </c>
      <c r="G15" s="34">
        <v>0</v>
      </c>
      <c r="H15" s="34">
        <v>0</v>
      </c>
      <c r="I15" s="34">
        <v>0</v>
      </c>
      <c r="J15" s="34">
        <v>80</v>
      </c>
      <c r="K15" s="34">
        <v>85</v>
      </c>
      <c r="L15" s="34">
        <v>70</v>
      </c>
      <c r="M15" s="34">
        <v>3.33</v>
      </c>
      <c r="N15" s="34">
        <v>4.5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39" ht="23.25" x14ac:dyDescent="0.5">
      <c r="A16" s="48" t="s">
        <v>79</v>
      </c>
      <c r="B16" s="34">
        <v>90</v>
      </c>
      <c r="C16" s="34">
        <v>94</v>
      </c>
      <c r="D16" s="34">
        <v>90</v>
      </c>
      <c r="E16" s="34">
        <v>68</v>
      </c>
      <c r="F16" s="34">
        <v>110</v>
      </c>
      <c r="G16" s="34">
        <v>0</v>
      </c>
      <c r="H16" s="34">
        <v>0</v>
      </c>
      <c r="I16" s="34">
        <f ca="1">-I16</f>
        <v>0</v>
      </c>
      <c r="J16" s="34">
        <v>70</v>
      </c>
      <c r="K16" s="34">
        <v>65</v>
      </c>
      <c r="L16" s="34">
        <v>70</v>
      </c>
      <c r="M16" s="34">
        <v>3.2</v>
      </c>
      <c r="N16" s="34">
        <v>3.3</v>
      </c>
      <c r="O16" s="34" t="s">
        <v>85</v>
      </c>
      <c r="P16" s="34" t="s">
        <v>85</v>
      </c>
      <c r="Q16" s="34" t="s">
        <v>85</v>
      </c>
      <c r="R16" s="34" t="s">
        <v>85</v>
      </c>
      <c r="S16" s="34" t="s">
        <v>85</v>
      </c>
      <c r="T16" s="34" t="s">
        <v>85</v>
      </c>
    </row>
    <row r="17" spans="1:20" ht="23.25" x14ac:dyDescent="0.5">
      <c r="A17" s="48" t="s">
        <v>80</v>
      </c>
      <c r="B17" s="34">
        <v>90</v>
      </c>
      <c r="C17" s="34">
        <v>95</v>
      </c>
      <c r="D17" s="34">
        <v>100</v>
      </c>
      <c r="E17" s="34">
        <v>68</v>
      </c>
      <c r="F17" s="34">
        <v>120</v>
      </c>
      <c r="G17" s="34">
        <v>0</v>
      </c>
      <c r="H17" s="34">
        <v>0</v>
      </c>
      <c r="I17" s="34">
        <v>0</v>
      </c>
      <c r="J17" s="34">
        <v>100</v>
      </c>
      <c r="K17" s="34">
        <v>90</v>
      </c>
      <c r="L17" s="34">
        <v>90</v>
      </c>
      <c r="M17" s="34">
        <v>3.5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ht="23.25" x14ac:dyDescent="0.5">
      <c r="A18" s="48" t="s">
        <v>81</v>
      </c>
      <c r="B18" s="34">
        <v>115</v>
      </c>
      <c r="C18" s="34">
        <v>120</v>
      </c>
      <c r="D18" s="34">
        <v>135</v>
      </c>
      <c r="E18" s="34">
        <v>67</v>
      </c>
      <c r="F18" s="34">
        <v>0</v>
      </c>
      <c r="G18" s="34">
        <v>0</v>
      </c>
      <c r="H18" s="34">
        <v>70</v>
      </c>
      <c r="I18" s="34">
        <v>0</v>
      </c>
      <c r="J18" s="34">
        <v>80</v>
      </c>
      <c r="K18" s="34">
        <v>80</v>
      </c>
      <c r="L18" s="34">
        <v>100</v>
      </c>
      <c r="M18" s="34">
        <v>3</v>
      </c>
      <c r="N18" s="34" t="s">
        <v>87</v>
      </c>
      <c r="O18" s="34" t="s">
        <v>85</v>
      </c>
      <c r="P18" s="34" t="s">
        <v>85</v>
      </c>
      <c r="Q18" s="34">
        <v>0</v>
      </c>
      <c r="R18" s="34" t="s">
        <v>85</v>
      </c>
      <c r="S18" s="34" t="s">
        <v>85</v>
      </c>
      <c r="T18" s="34">
        <v>0</v>
      </c>
    </row>
    <row r="19" spans="1:20" ht="23.25" x14ac:dyDescent="0.5">
      <c r="A19" s="48" t="s">
        <v>82</v>
      </c>
      <c r="B19" s="34">
        <v>80</v>
      </c>
      <c r="C19" s="34">
        <v>0</v>
      </c>
      <c r="D19" s="34">
        <v>0</v>
      </c>
      <c r="E19" s="34">
        <v>70</v>
      </c>
      <c r="F19" s="34">
        <v>0</v>
      </c>
      <c r="G19" s="34">
        <v>0</v>
      </c>
      <c r="H19" s="34">
        <v>33</v>
      </c>
      <c r="I19" s="34">
        <v>40.5</v>
      </c>
      <c r="J19" s="34">
        <v>68</v>
      </c>
      <c r="K19" s="34">
        <v>0</v>
      </c>
      <c r="L19" s="34">
        <v>0</v>
      </c>
      <c r="M19" s="34">
        <v>2.6</v>
      </c>
      <c r="N19" s="34">
        <v>0</v>
      </c>
      <c r="O19" s="34">
        <v>0</v>
      </c>
      <c r="P19" s="34">
        <v>0</v>
      </c>
      <c r="Q19" s="34">
        <v>80</v>
      </c>
      <c r="R19" s="34">
        <v>0</v>
      </c>
      <c r="S19" s="34">
        <v>0</v>
      </c>
      <c r="T19" s="34">
        <v>80</v>
      </c>
    </row>
    <row r="20" spans="1:20" ht="23.25" x14ac:dyDescent="0.5">
      <c r="A20" s="48" t="s">
        <v>28</v>
      </c>
      <c r="B20" s="34">
        <f>SUM(B9:B19)</f>
        <v>882</v>
      </c>
      <c r="C20" s="34">
        <f>SUM(C9:C19)</f>
        <v>856</v>
      </c>
      <c r="D20" s="34">
        <f>SUM(D9:D19)</f>
        <v>933</v>
      </c>
      <c r="E20" s="34">
        <f>SUM(E9:E19)</f>
        <v>777</v>
      </c>
      <c r="F20" s="34">
        <f>SUM(F9:F19)</f>
        <v>923</v>
      </c>
      <c r="G20" s="34">
        <v>115</v>
      </c>
      <c r="H20" s="34">
        <v>103</v>
      </c>
      <c r="I20" s="34">
        <v>227</v>
      </c>
      <c r="J20" s="34">
        <f>SUM(J9:J19)</f>
        <v>853</v>
      </c>
      <c r="K20" s="34">
        <f>SUM(K9:K19)</f>
        <v>655</v>
      </c>
      <c r="L20" s="34">
        <f>SUM(L9:L19)</f>
        <v>765</v>
      </c>
      <c r="M20" s="36">
        <f>SUM(M9:M19)</f>
        <v>33.33</v>
      </c>
      <c r="N20" s="36">
        <f>SUM(N9:N19)</f>
        <v>25.45</v>
      </c>
      <c r="O20" s="34"/>
      <c r="P20" s="34"/>
      <c r="Q20" s="34"/>
      <c r="R20" s="34"/>
      <c r="S20" s="34"/>
      <c r="T20" s="34"/>
    </row>
    <row r="21" spans="1:20" s="1" customFormat="1" x14ac:dyDescent="0.35">
      <c r="A21" s="28" t="s">
        <v>59</v>
      </c>
      <c r="B21" s="29">
        <f>B20/10</f>
        <v>88.2</v>
      </c>
      <c r="C21" s="29">
        <f>856/9</f>
        <v>95.111111111111114</v>
      </c>
      <c r="D21" s="29">
        <f>933/9</f>
        <v>103.66666666666667</v>
      </c>
      <c r="E21" s="29">
        <f>777/11</f>
        <v>70.63636363636364</v>
      </c>
      <c r="F21" s="29">
        <f>923/8</f>
        <v>115.375</v>
      </c>
      <c r="G21" s="29">
        <v>115</v>
      </c>
      <c r="H21" s="29">
        <f>103/2</f>
        <v>51.5</v>
      </c>
      <c r="I21" s="29">
        <f>227/6</f>
        <v>37.833333333333336</v>
      </c>
      <c r="J21" s="29">
        <f>853/11</f>
        <v>77.545454545454547</v>
      </c>
      <c r="K21" s="29">
        <f>655/9</f>
        <v>72.777777777777771</v>
      </c>
      <c r="L21" s="29">
        <f>765/10</f>
        <v>76.5</v>
      </c>
      <c r="M21" s="29">
        <f>33.3/11</f>
        <v>3.0272727272727269</v>
      </c>
      <c r="N21" s="29">
        <f>25.5/9</f>
        <v>2.8333333333333335</v>
      </c>
      <c r="O21" s="47">
        <v>92</v>
      </c>
      <c r="P21" s="33"/>
      <c r="Q21" s="29">
        <v>7114</v>
      </c>
      <c r="R21" s="29">
        <v>92</v>
      </c>
      <c r="S21" s="29"/>
      <c r="T21" s="29">
        <v>7712</v>
      </c>
    </row>
    <row r="22" spans="1:20" x14ac:dyDescent="0.35">
      <c r="A22" s="1" t="s">
        <v>64</v>
      </c>
    </row>
    <row r="23" spans="1:20" x14ac:dyDescent="0.35">
      <c r="A23" s="2" t="s">
        <v>60</v>
      </c>
    </row>
    <row r="24" spans="1:20" x14ac:dyDescent="0.35">
      <c r="A24" s="2" t="s">
        <v>67</v>
      </c>
    </row>
    <row r="25" spans="1:20" x14ac:dyDescent="0.35">
      <c r="A25" s="2" t="s">
        <v>68</v>
      </c>
    </row>
    <row r="26" spans="1:20" x14ac:dyDescent="0.35">
      <c r="A26" s="2" t="s">
        <v>61</v>
      </c>
    </row>
    <row r="27" spans="1:20" x14ac:dyDescent="0.35">
      <c r="A27" s="2" t="s">
        <v>62</v>
      </c>
    </row>
    <row r="28" spans="1:20" x14ac:dyDescent="0.35">
      <c r="A28" s="2" t="s">
        <v>66</v>
      </c>
    </row>
    <row r="29" spans="1:20" x14ac:dyDescent="0.35">
      <c r="A29" s="2" t="s">
        <v>71</v>
      </c>
    </row>
    <row r="30" spans="1:20" x14ac:dyDescent="0.35">
      <c r="N30" s="18"/>
    </row>
    <row r="31" spans="1:20" x14ac:dyDescent="0.35">
      <c r="N31" s="18"/>
      <c r="O31" s="18" t="s">
        <v>11</v>
      </c>
    </row>
    <row r="32" spans="1:20" x14ac:dyDescent="0.35">
      <c r="N32" s="18"/>
      <c r="O32" s="18" t="s">
        <v>12</v>
      </c>
    </row>
    <row r="33" spans="14:15" x14ac:dyDescent="0.35">
      <c r="N33" s="18"/>
      <c r="O33" s="18" t="s">
        <v>13</v>
      </c>
    </row>
    <row r="34" spans="14:15" x14ac:dyDescent="0.35">
      <c r="O34" s="18" t="s">
        <v>35</v>
      </c>
    </row>
  </sheetData>
  <mergeCells count="10">
    <mergeCell ref="S1:T1"/>
    <mergeCell ref="A2:T2"/>
    <mergeCell ref="A3:T3"/>
    <mergeCell ref="A4:T4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zoomScale="80" zoomScaleNormal="80" workbookViewId="0">
      <selection sqref="A1:XFD1048576"/>
    </sheetView>
  </sheetViews>
  <sheetFormatPr defaultRowHeight="21" x14ac:dyDescent="0.35"/>
  <cols>
    <col min="1" max="1" width="14" style="2" customWidth="1"/>
    <col min="2" max="2" width="8" style="2" customWidth="1"/>
    <col min="3" max="3" width="8.125" style="2" customWidth="1"/>
    <col min="4" max="4" width="8" style="2" customWidth="1"/>
    <col min="5" max="5" width="7.75" style="2" customWidth="1"/>
    <col min="6" max="6" width="8.25" style="2" customWidth="1"/>
    <col min="7" max="7" width="8.125" style="2" customWidth="1"/>
    <col min="8" max="8" width="6.875" style="2" customWidth="1"/>
    <col min="9" max="9" width="10" style="2" customWidth="1"/>
    <col min="10" max="10" width="9.25" style="2" customWidth="1"/>
    <col min="11" max="12" width="7.75" style="2" customWidth="1"/>
    <col min="13" max="14" width="10.375" style="2" customWidth="1"/>
    <col min="15" max="15" width="4.5" style="2" customWidth="1"/>
    <col min="16" max="16" width="8.625" style="2" customWidth="1"/>
    <col min="17" max="17" width="9.75" style="2" customWidth="1"/>
    <col min="18" max="19" width="8.625" style="2" customWidth="1"/>
    <col min="20" max="20" width="9.625" style="2" customWidth="1"/>
    <col min="21" max="39" width="7.5" style="2" customWidth="1"/>
    <col min="40" max="16384" width="9" style="2"/>
  </cols>
  <sheetData>
    <row r="1" spans="1:39" ht="21.75" thickBot="1" x14ac:dyDescent="0.4">
      <c r="C1" s="3"/>
      <c r="D1" s="3"/>
      <c r="E1" s="3"/>
      <c r="F1" s="3"/>
      <c r="G1" s="3"/>
      <c r="H1" s="3"/>
      <c r="I1" s="3"/>
      <c r="J1" s="3"/>
      <c r="K1" s="3"/>
      <c r="L1" s="3"/>
      <c r="S1" s="101" t="s">
        <v>37</v>
      </c>
      <c r="T1" s="10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6.25" x14ac:dyDescent="0.4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6.25" x14ac:dyDescent="0.4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6.25" x14ac:dyDescent="0.4">
      <c r="A4" s="110" t="s">
        <v>93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3.75" customHeight="1" x14ac:dyDescent="0.35"/>
    <row r="6" spans="1:39" x14ac:dyDescent="0.35">
      <c r="A6" s="103" t="s">
        <v>38</v>
      </c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9" t="s">
        <v>63</v>
      </c>
      <c r="P6" s="109"/>
      <c r="Q6" s="109"/>
      <c r="R6" s="109"/>
      <c r="S6" s="109"/>
      <c r="T6" s="109"/>
    </row>
    <row r="7" spans="1:39" x14ac:dyDescent="0.35">
      <c r="A7" s="104"/>
      <c r="B7" s="22" t="s">
        <v>40</v>
      </c>
      <c r="C7" s="22" t="s">
        <v>41</v>
      </c>
      <c r="D7" s="22" t="s">
        <v>42</v>
      </c>
      <c r="E7" s="22" t="s">
        <v>43</v>
      </c>
      <c r="F7" s="22" t="s">
        <v>44</v>
      </c>
      <c r="G7" s="22" t="s">
        <v>45</v>
      </c>
      <c r="H7" s="106" t="s">
        <v>46</v>
      </c>
      <c r="I7" s="108"/>
      <c r="J7" s="22" t="s">
        <v>47</v>
      </c>
      <c r="K7" s="22" t="s">
        <v>48</v>
      </c>
      <c r="L7" s="22" t="s">
        <v>49</v>
      </c>
      <c r="M7" s="22" t="s">
        <v>50</v>
      </c>
      <c r="N7" s="22" t="s">
        <v>51</v>
      </c>
      <c r="O7" s="109" t="s">
        <v>52</v>
      </c>
      <c r="P7" s="109"/>
      <c r="Q7" s="109"/>
      <c r="R7" s="109" t="s">
        <v>53</v>
      </c>
      <c r="S7" s="109"/>
      <c r="T7" s="109"/>
    </row>
    <row r="8" spans="1:39" x14ac:dyDescent="0.35">
      <c r="A8" s="105"/>
      <c r="B8" s="23" t="s">
        <v>54</v>
      </c>
      <c r="C8" s="23" t="s">
        <v>54</v>
      </c>
      <c r="D8" s="23" t="s">
        <v>54</v>
      </c>
      <c r="E8" s="23" t="s">
        <v>54</v>
      </c>
      <c r="F8" s="23" t="s">
        <v>54</v>
      </c>
      <c r="G8" s="23" t="s">
        <v>54</v>
      </c>
      <c r="H8" s="23" t="s">
        <v>55</v>
      </c>
      <c r="I8" s="23" t="s">
        <v>56</v>
      </c>
      <c r="J8" s="24" t="s">
        <v>54</v>
      </c>
      <c r="K8" s="23" t="s">
        <v>54</v>
      </c>
      <c r="L8" s="23" t="s">
        <v>54</v>
      </c>
      <c r="M8" s="23" t="s">
        <v>57</v>
      </c>
      <c r="N8" s="23" t="s">
        <v>57</v>
      </c>
      <c r="O8" s="53" t="s">
        <v>58</v>
      </c>
      <c r="P8" s="53" t="s">
        <v>42</v>
      </c>
      <c r="Q8" s="53" t="s">
        <v>43</v>
      </c>
      <c r="R8" s="53" t="s">
        <v>58</v>
      </c>
      <c r="S8" s="53" t="s">
        <v>42</v>
      </c>
      <c r="T8" s="53" t="s">
        <v>43</v>
      </c>
    </row>
    <row r="9" spans="1:39" ht="23.25" x14ac:dyDescent="0.5">
      <c r="A9" s="48" t="s">
        <v>72</v>
      </c>
      <c r="B9" s="34">
        <v>90</v>
      </c>
      <c r="C9" s="34">
        <v>92</v>
      </c>
      <c r="D9" s="34">
        <v>97</v>
      </c>
      <c r="E9" s="34">
        <v>73</v>
      </c>
      <c r="F9" s="34">
        <v>115</v>
      </c>
      <c r="G9" s="34">
        <v>0</v>
      </c>
      <c r="H9" s="35">
        <v>0</v>
      </c>
      <c r="I9" s="34">
        <v>42.5</v>
      </c>
      <c r="J9" s="34">
        <v>80</v>
      </c>
      <c r="K9" s="34">
        <v>80</v>
      </c>
      <c r="L9" s="34">
        <v>80</v>
      </c>
      <c r="M9" s="36">
        <v>2.4</v>
      </c>
      <c r="N9" s="36">
        <v>2.2999999999999998</v>
      </c>
      <c r="O9" s="34">
        <v>52</v>
      </c>
      <c r="P9" s="34" t="s">
        <v>85</v>
      </c>
      <c r="Q9" s="37">
        <v>1917</v>
      </c>
      <c r="R9" s="34">
        <v>52</v>
      </c>
      <c r="S9" s="34" t="s">
        <v>85</v>
      </c>
      <c r="T9" s="37">
        <v>1917</v>
      </c>
    </row>
    <row r="10" spans="1:39" ht="23.25" x14ac:dyDescent="0.5">
      <c r="A10" s="48" t="s">
        <v>73</v>
      </c>
      <c r="B10" s="34">
        <v>91</v>
      </c>
      <c r="C10" s="34">
        <v>92</v>
      </c>
      <c r="D10" s="34">
        <v>95</v>
      </c>
      <c r="E10" s="34">
        <v>72</v>
      </c>
      <c r="F10" s="34">
        <v>97</v>
      </c>
      <c r="G10" s="34"/>
      <c r="H10" s="34" t="s">
        <v>85</v>
      </c>
      <c r="I10" s="34">
        <v>42</v>
      </c>
      <c r="J10" s="34">
        <v>82</v>
      </c>
      <c r="K10" s="34">
        <v>71</v>
      </c>
      <c r="L10" s="34">
        <v>73</v>
      </c>
      <c r="M10" s="34">
        <v>3.5</v>
      </c>
      <c r="N10" s="34">
        <v>3.5</v>
      </c>
      <c r="O10" s="34" t="s">
        <v>85</v>
      </c>
      <c r="P10" s="34" t="s">
        <v>85</v>
      </c>
      <c r="Q10" s="34">
        <v>95</v>
      </c>
      <c r="R10" s="34" t="s">
        <v>85</v>
      </c>
      <c r="S10" s="34" t="s">
        <v>85</v>
      </c>
      <c r="T10" s="34">
        <v>95</v>
      </c>
    </row>
    <row r="11" spans="1:39" ht="23.25" x14ac:dyDescent="0.5">
      <c r="A11" s="48" t="s">
        <v>74</v>
      </c>
      <c r="B11" s="34">
        <v>75</v>
      </c>
      <c r="C11" s="34">
        <v>90</v>
      </c>
      <c r="D11" s="34">
        <v>135</v>
      </c>
      <c r="E11" s="34">
        <v>75</v>
      </c>
      <c r="F11" s="34">
        <v>120</v>
      </c>
      <c r="G11" s="34" t="s">
        <v>85</v>
      </c>
      <c r="H11" s="34" t="s">
        <v>85</v>
      </c>
      <c r="I11" s="34" t="s">
        <v>85</v>
      </c>
      <c r="J11" s="34">
        <v>80</v>
      </c>
      <c r="K11" s="34">
        <v>45</v>
      </c>
      <c r="L11" s="34">
        <v>80</v>
      </c>
      <c r="M11" s="34">
        <v>2.6</v>
      </c>
      <c r="N11" s="34">
        <v>3.8</v>
      </c>
      <c r="O11" s="34" t="s">
        <v>85</v>
      </c>
      <c r="P11" s="34" t="s">
        <v>85</v>
      </c>
      <c r="Q11" s="34" t="s">
        <v>85</v>
      </c>
      <c r="R11" s="34"/>
      <c r="S11" s="34"/>
      <c r="T11" s="34">
        <v>320</v>
      </c>
    </row>
    <row r="12" spans="1:39" ht="23.25" x14ac:dyDescent="0.5">
      <c r="A12" s="48" t="s">
        <v>75</v>
      </c>
      <c r="B12" s="34" t="s">
        <v>85</v>
      </c>
      <c r="C12" s="34" t="s">
        <v>85</v>
      </c>
      <c r="D12" s="34" t="s">
        <v>85</v>
      </c>
      <c r="E12" s="34">
        <v>70</v>
      </c>
      <c r="F12" s="34" t="s">
        <v>85</v>
      </c>
      <c r="G12" s="34" t="s">
        <v>85</v>
      </c>
      <c r="H12" s="34" t="s">
        <v>85</v>
      </c>
      <c r="I12" s="34">
        <v>34</v>
      </c>
      <c r="J12" s="34">
        <v>80</v>
      </c>
      <c r="K12" s="34">
        <v>70</v>
      </c>
      <c r="L12" s="34">
        <v>70</v>
      </c>
      <c r="M12" s="34">
        <v>3</v>
      </c>
      <c r="N12" s="34">
        <v>2.6</v>
      </c>
      <c r="O12" s="34">
        <v>0</v>
      </c>
      <c r="P12" s="34" t="s">
        <v>85</v>
      </c>
      <c r="Q12" s="34">
        <v>1568</v>
      </c>
      <c r="R12" s="34">
        <v>0</v>
      </c>
      <c r="S12" s="34" t="s">
        <v>85</v>
      </c>
      <c r="T12" s="34">
        <v>1585</v>
      </c>
    </row>
    <row r="13" spans="1:39" ht="23.25" x14ac:dyDescent="0.5">
      <c r="A13" s="48" t="s">
        <v>76</v>
      </c>
      <c r="B13" s="34">
        <v>90</v>
      </c>
      <c r="C13" s="34">
        <v>94</v>
      </c>
      <c r="D13" s="34">
        <v>90</v>
      </c>
      <c r="E13" s="34">
        <v>76</v>
      </c>
      <c r="F13" s="34">
        <v>125</v>
      </c>
      <c r="G13" s="34">
        <v>0</v>
      </c>
      <c r="H13" s="34">
        <v>0</v>
      </c>
      <c r="I13" s="34">
        <v>35</v>
      </c>
      <c r="J13" s="34">
        <v>70</v>
      </c>
      <c r="K13" s="34">
        <v>70</v>
      </c>
      <c r="L13" s="34">
        <v>70</v>
      </c>
      <c r="M13" s="34">
        <v>3</v>
      </c>
      <c r="N13" s="34">
        <v>2.8</v>
      </c>
      <c r="O13" s="34">
        <v>8</v>
      </c>
      <c r="P13" s="34">
        <v>0</v>
      </c>
      <c r="Q13" s="34">
        <v>0</v>
      </c>
      <c r="R13" s="34"/>
      <c r="S13" s="34"/>
      <c r="T13" s="34">
        <v>320</v>
      </c>
    </row>
    <row r="14" spans="1:39" ht="23.25" x14ac:dyDescent="0.5">
      <c r="A14" s="48" t="s">
        <v>77</v>
      </c>
      <c r="B14" s="34">
        <v>80</v>
      </c>
      <c r="C14" s="34">
        <v>88</v>
      </c>
      <c r="D14" s="34">
        <v>100</v>
      </c>
      <c r="E14" s="34">
        <v>72.75</v>
      </c>
      <c r="F14" s="34">
        <v>120</v>
      </c>
      <c r="G14" s="34">
        <v>110</v>
      </c>
      <c r="H14" s="34">
        <v>0</v>
      </c>
      <c r="I14" s="34">
        <v>34.33</v>
      </c>
      <c r="J14" s="34" t="s">
        <v>94</v>
      </c>
      <c r="K14" s="34">
        <v>0</v>
      </c>
      <c r="L14" s="34">
        <v>70</v>
      </c>
      <c r="M14" s="34">
        <v>3.1</v>
      </c>
      <c r="N14" s="34">
        <v>2.79</v>
      </c>
      <c r="O14" s="34">
        <f t="shared" ref="O14:T14" si="0">SUM(O4:O13)</f>
        <v>60</v>
      </c>
      <c r="P14" s="34">
        <f t="shared" si="0"/>
        <v>0</v>
      </c>
      <c r="Q14" s="34">
        <f t="shared" si="0"/>
        <v>3580</v>
      </c>
      <c r="R14" s="34">
        <f t="shared" si="0"/>
        <v>52</v>
      </c>
      <c r="S14" s="34">
        <f t="shared" si="0"/>
        <v>0</v>
      </c>
      <c r="T14" s="34">
        <f t="shared" si="0"/>
        <v>4237</v>
      </c>
    </row>
    <row r="15" spans="1:39" ht="23.25" x14ac:dyDescent="0.5">
      <c r="A15" s="48" t="s">
        <v>78</v>
      </c>
      <c r="B15" s="34">
        <v>80</v>
      </c>
      <c r="C15" s="34">
        <v>90</v>
      </c>
      <c r="D15" s="34">
        <v>90</v>
      </c>
      <c r="E15" s="34">
        <v>72</v>
      </c>
      <c r="F15" s="34">
        <v>120</v>
      </c>
      <c r="G15" s="34">
        <v>120</v>
      </c>
      <c r="H15" s="34" t="s">
        <v>85</v>
      </c>
      <c r="I15" s="34" t="s">
        <v>85</v>
      </c>
      <c r="J15" s="34">
        <v>80</v>
      </c>
      <c r="K15" s="34">
        <v>85</v>
      </c>
      <c r="L15" s="34">
        <v>70</v>
      </c>
      <c r="M15" s="34">
        <v>4</v>
      </c>
      <c r="N15" s="34">
        <v>4.25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39" ht="23.25" x14ac:dyDescent="0.5">
      <c r="A16" s="48" t="s">
        <v>79</v>
      </c>
      <c r="B16" s="34">
        <v>80</v>
      </c>
      <c r="C16" s="34">
        <v>88</v>
      </c>
      <c r="D16" s="34">
        <v>100</v>
      </c>
      <c r="E16" s="34">
        <v>72</v>
      </c>
      <c r="F16" s="34">
        <v>115</v>
      </c>
      <c r="G16" s="34" t="s">
        <v>85</v>
      </c>
      <c r="H16" s="34" t="s">
        <v>85</v>
      </c>
      <c r="I16" s="34">
        <f ca="1">-I16</f>
        <v>0</v>
      </c>
      <c r="J16" s="34">
        <v>75</v>
      </c>
      <c r="K16" s="34">
        <v>70</v>
      </c>
      <c r="L16" s="34">
        <v>70</v>
      </c>
      <c r="M16" s="34">
        <v>3</v>
      </c>
      <c r="N16" s="34">
        <v>3</v>
      </c>
      <c r="O16" s="34" t="s">
        <v>85</v>
      </c>
      <c r="P16" s="34" t="s">
        <v>85</v>
      </c>
      <c r="Q16" s="34" t="s">
        <v>85</v>
      </c>
      <c r="R16" s="34" t="s">
        <v>85</v>
      </c>
      <c r="S16" s="34" t="s">
        <v>85</v>
      </c>
      <c r="T16" s="34" t="s">
        <v>85</v>
      </c>
    </row>
    <row r="17" spans="1:20" ht="23.25" x14ac:dyDescent="0.5">
      <c r="A17" s="48" t="s">
        <v>80</v>
      </c>
      <c r="B17" s="34">
        <v>95</v>
      </c>
      <c r="C17" s="34">
        <v>95</v>
      </c>
      <c r="D17" s="34">
        <v>100</v>
      </c>
      <c r="E17" s="34">
        <v>70</v>
      </c>
      <c r="F17" s="34">
        <v>120</v>
      </c>
      <c r="G17" s="34" t="s">
        <v>85</v>
      </c>
      <c r="H17" s="34" t="s">
        <v>85</v>
      </c>
      <c r="I17" s="34" t="s">
        <v>85</v>
      </c>
      <c r="J17" s="34">
        <v>100</v>
      </c>
      <c r="K17" s="34">
        <v>90</v>
      </c>
      <c r="L17" s="34">
        <v>90</v>
      </c>
      <c r="M17" s="34">
        <v>3.5</v>
      </c>
      <c r="N17" s="34" t="s">
        <v>85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ht="23.25" x14ac:dyDescent="0.5">
      <c r="A18" s="48" t="s">
        <v>81</v>
      </c>
      <c r="B18" s="34">
        <v>115</v>
      </c>
      <c r="C18" s="34">
        <v>120</v>
      </c>
      <c r="D18" s="34">
        <v>130</v>
      </c>
      <c r="E18" s="34">
        <v>65</v>
      </c>
      <c r="F18" s="34"/>
      <c r="G18" s="34">
        <v>0</v>
      </c>
      <c r="H18" s="34">
        <v>70</v>
      </c>
      <c r="I18" s="34"/>
      <c r="J18" s="34">
        <v>80</v>
      </c>
      <c r="K18" s="34">
        <v>80</v>
      </c>
      <c r="L18" s="34">
        <v>100</v>
      </c>
      <c r="M18" s="34">
        <v>3</v>
      </c>
      <c r="N18" s="34" t="s">
        <v>87</v>
      </c>
      <c r="O18" s="34" t="s">
        <v>85</v>
      </c>
      <c r="P18" s="34" t="s">
        <v>85</v>
      </c>
      <c r="Q18" s="34">
        <v>0</v>
      </c>
      <c r="R18" s="34" t="s">
        <v>85</v>
      </c>
      <c r="S18" s="34" t="s">
        <v>85</v>
      </c>
      <c r="T18" s="34">
        <v>0</v>
      </c>
    </row>
    <row r="19" spans="1:20" ht="23.25" x14ac:dyDescent="0.5">
      <c r="A19" s="48" t="s">
        <v>82</v>
      </c>
      <c r="B19" s="34">
        <v>80</v>
      </c>
      <c r="C19" s="34">
        <v>0</v>
      </c>
      <c r="D19" s="34">
        <v>0</v>
      </c>
      <c r="E19" s="34">
        <v>70</v>
      </c>
      <c r="F19" s="34">
        <v>0</v>
      </c>
      <c r="G19" s="34">
        <v>0</v>
      </c>
      <c r="H19" s="34">
        <v>33</v>
      </c>
      <c r="I19" s="34">
        <v>40.5</v>
      </c>
      <c r="J19" s="34">
        <v>68</v>
      </c>
      <c r="K19" s="34">
        <v>0</v>
      </c>
      <c r="L19" s="34">
        <v>0</v>
      </c>
      <c r="M19" s="34">
        <v>2.6</v>
      </c>
      <c r="N19" s="34">
        <v>0</v>
      </c>
      <c r="O19" s="34">
        <v>0</v>
      </c>
      <c r="P19" s="34">
        <v>0</v>
      </c>
      <c r="Q19" s="34">
        <v>80</v>
      </c>
      <c r="R19" s="34">
        <v>0</v>
      </c>
      <c r="S19" s="34">
        <v>0</v>
      </c>
      <c r="T19" s="34">
        <v>80</v>
      </c>
    </row>
    <row r="20" spans="1:20" ht="23.25" hidden="1" x14ac:dyDescent="0.5">
      <c r="A20" s="48" t="s">
        <v>28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s="1" customFormat="1" x14ac:dyDescent="0.35">
      <c r="A21" s="28" t="s">
        <v>59</v>
      </c>
      <c r="B21" s="29">
        <f>B20/10</f>
        <v>0</v>
      </c>
      <c r="C21" s="29">
        <f>856/9</f>
        <v>95.111111111111114</v>
      </c>
      <c r="D21" s="29">
        <f>933/9</f>
        <v>103.66666666666667</v>
      </c>
      <c r="E21" s="29">
        <f>777/11</f>
        <v>70.63636363636364</v>
      </c>
      <c r="F21" s="29">
        <f>923/8</f>
        <v>115.375</v>
      </c>
      <c r="G21" s="29">
        <v>115</v>
      </c>
      <c r="H21" s="29">
        <f>103/2</f>
        <v>51.5</v>
      </c>
      <c r="I21" s="29">
        <f>227/6</f>
        <v>37.833333333333336</v>
      </c>
      <c r="J21" s="29">
        <f>853/11</f>
        <v>77.545454545454547</v>
      </c>
      <c r="K21" s="29">
        <f>655/9</f>
        <v>72.777777777777771</v>
      </c>
      <c r="L21" s="29">
        <f>765/10</f>
        <v>76.5</v>
      </c>
      <c r="M21" s="29">
        <f>33.3/11</f>
        <v>3.0272727272727269</v>
      </c>
      <c r="N21" s="29">
        <f>25.5/9</f>
        <v>2.8333333333333335</v>
      </c>
      <c r="O21" s="47">
        <v>92</v>
      </c>
      <c r="P21" s="33"/>
      <c r="Q21" s="29">
        <v>7114</v>
      </c>
      <c r="R21" s="29">
        <v>92</v>
      </c>
      <c r="S21" s="29"/>
      <c r="T21" s="29">
        <v>7712</v>
      </c>
    </row>
    <row r="22" spans="1:20" x14ac:dyDescent="0.35">
      <c r="A22" s="1" t="s">
        <v>64</v>
      </c>
    </row>
    <row r="23" spans="1:20" x14ac:dyDescent="0.35">
      <c r="A23" s="2" t="s">
        <v>60</v>
      </c>
    </row>
    <row r="24" spans="1:20" x14ac:dyDescent="0.35">
      <c r="A24" s="2" t="s">
        <v>67</v>
      </c>
    </row>
    <row r="25" spans="1:20" x14ac:dyDescent="0.35">
      <c r="A25" s="2" t="s">
        <v>68</v>
      </c>
    </row>
    <row r="26" spans="1:20" x14ac:dyDescent="0.35">
      <c r="A26" s="2" t="s">
        <v>61</v>
      </c>
    </row>
    <row r="27" spans="1:20" x14ac:dyDescent="0.35">
      <c r="A27" s="2" t="s">
        <v>62</v>
      </c>
    </row>
    <row r="28" spans="1:20" x14ac:dyDescent="0.35">
      <c r="A28" s="2" t="s">
        <v>66</v>
      </c>
    </row>
    <row r="29" spans="1:20" x14ac:dyDescent="0.35">
      <c r="A29" s="2" t="s">
        <v>71</v>
      </c>
    </row>
    <row r="30" spans="1:20" x14ac:dyDescent="0.35">
      <c r="N30" s="18"/>
    </row>
    <row r="31" spans="1:20" x14ac:dyDescent="0.35">
      <c r="N31" s="18"/>
      <c r="O31" s="18" t="s">
        <v>11</v>
      </c>
    </row>
    <row r="32" spans="1:20" x14ac:dyDescent="0.35">
      <c r="N32" s="18"/>
      <c r="O32" s="18" t="s">
        <v>12</v>
      </c>
    </row>
    <row r="33" spans="14:15" x14ac:dyDescent="0.35">
      <c r="N33" s="18"/>
      <c r="O33" s="18" t="s">
        <v>13</v>
      </c>
    </row>
    <row r="34" spans="14:15" x14ac:dyDescent="0.35">
      <c r="O34" s="18" t="s">
        <v>35</v>
      </c>
    </row>
  </sheetData>
  <mergeCells count="10">
    <mergeCell ref="S1:T1"/>
    <mergeCell ref="A2:T2"/>
    <mergeCell ref="A3:T3"/>
    <mergeCell ref="A4:T4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zoomScale="71" zoomScaleNormal="71" workbookViewId="0">
      <selection sqref="A1:XFD1048576"/>
    </sheetView>
  </sheetViews>
  <sheetFormatPr defaultRowHeight="21" x14ac:dyDescent="0.35"/>
  <cols>
    <col min="1" max="1" width="14" style="2" customWidth="1"/>
    <col min="2" max="2" width="8" style="2" customWidth="1"/>
    <col min="3" max="3" width="8.125" style="2" customWidth="1"/>
    <col min="4" max="4" width="8" style="2" customWidth="1"/>
    <col min="5" max="5" width="7.75" style="2" customWidth="1"/>
    <col min="6" max="6" width="8.25" style="2" customWidth="1"/>
    <col min="7" max="7" width="8.125" style="2" customWidth="1"/>
    <col min="8" max="8" width="6.875" style="2" customWidth="1"/>
    <col min="9" max="9" width="10" style="2" customWidth="1"/>
    <col min="10" max="10" width="9.25" style="2" customWidth="1"/>
    <col min="11" max="12" width="7.75" style="2" customWidth="1"/>
    <col min="13" max="14" width="10.375" style="2" customWidth="1"/>
    <col min="15" max="15" width="4.5" style="2" customWidth="1"/>
    <col min="16" max="16" width="8.625" style="2" customWidth="1"/>
    <col min="17" max="17" width="9.75" style="2" customWidth="1"/>
    <col min="18" max="19" width="8.625" style="2" customWidth="1"/>
    <col min="20" max="20" width="9.625" style="2" customWidth="1"/>
    <col min="21" max="39" width="7.5" style="2" customWidth="1"/>
    <col min="40" max="16384" width="9" style="2"/>
  </cols>
  <sheetData>
    <row r="1" spans="1:39" ht="21.75" thickBot="1" x14ac:dyDescent="0.4">
      <c r="C1" s="3"/>
      <c r="D1" s="3"/>
      <c r="E1" s="3"/>
      <c r="F1" s="3"/>
      <c r="G1" s="3"/>
      <c r="H1" s="3"/>
      <c r="I1" s="3"/>
      <c r="J1" s="3"/>
      <c r="K1" s="3"/>
      <c r="L1" s="3"/>
      <c r="S1" s="101" t="s">
        <v>37</v>
      </c>
      <c r="T1" s="10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6.25" x14ac:dyDescent="0.4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6.25" x14ac:dyDescent="0.4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6.25" x14ac:dyDescent="0.4">
      <c r="A4" s="110" t="s">
        <v>95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3.75" customHeight="1" x14ac:dyDescent="0.35"/>
    <row r="6" spans="1:39" x14ac:dyDescent="0.35">
      <c r="A6" s="103" t="s">
        <v>38</v>
      </c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9" t="s">
        <v>63</v>
      </c>
      <c r="P6" s="109"/>
      <c r="Q6" s="109"/>
      <c r="R6" s="109"/>
      <c r="S6" s="109"/>
      <c r="T6" s="109"/>
    </row>
    <row r="7" spans="1:39" x14ac:dyDescent="0.35">
      <c r="A7" s="104"/>
      <c r="B7" s="22" t="s">
        <v>40</v>
      </c>
      <c r="C7" s="22" t="s">
        <v>41</v>
      </c>
      <c r="D7" s="22" t="s">
        <v>42</v>
      </c>
      <c r="E7" s="22" t="s">
        <v>43</v>
      </c>
      <c r="F7" s="22" t="s">
        <v>44</v>
      </c>
      <c r="G7" s="22" t="s">
        <v>45</v>
      </c>
      <c r="H7" s="106" t="s">
        <v>46</v>
      </c>
      <c r="I7" s="108"/>
      <c r="J7" s="22" t="s">
        <v>47</v>
      </c>
      <c r="K7" s="22" t="s">
        <v>48</v>
      </c>
      <c r="L7" s="22" t="s">
        <v>49</v>
      </c>
      <c r="M7" s="22" t="s">
        <v>50</v>
      </c>
      <c r="N7" s="22" t="s">
        <v>51</v>
      </c>
      <c r="O7" s="109" t="s">
        <v>52</v>
      </c>
      <c r="P7" s="109"/>
      <c r="Q7" s="109"/>
      <c r="R7" s="109" t="s">
        <v>53</v>
      </c>
      <c r="S7" s="109"/>
      <c r="T7" s="109"/>
    </row>
    <row r="8" spans="1:39" x14ac:dyDescent="0.35">
      <c r="A8" s="105"/>
      <c r="B8" s="23" t="s">
        <v>54</v>
      </c>
      <c r="C8" s="23" t="s">
        <v>54</v>
      </c>
      <c r="D8" s="23" t="s">
        <v>54</v>
      </c>
      <c r="E8" s="23" t="s">
        <v>54</v>
      </c>
      <c r="F8" s="23" t="s">
        <v>54</v>
      </c>
      <c r="G8" s="23" t="s">
        <v>54</v>
      </c>
      <c r="H8" s="23" t="s">
        <v>55</v>
      </c>
      <c r="I8" s="23" t="s">
        <v>56</v>
      </c>
      <c r="J8" s="24" t="s">
        <v>54</v>
      </c>
      <c r="K8" s="23" t="s">
        <v>54</v>
      </c>
      <c r="L8" s="23" t="s">
        <v>54</v>
      </c>
      <c r="M8" s="23" t="s">
        <v>57</v>
      </c>
      <c r="N8" s="23" t="s">
        <v>57</v>
      </c>
      <c r="O8" s="54" t="s">
        <v>58</v>
      </c>
      <c r="P8" s="54" t="s">
        <v>42</v>
      </c>
      <c r="Q8" s="54" t="s">
        <v>43</v>
      </c>
      <c r="R8" s="54" t="s">
        <v>58</v>
      </c>
      <c r="S8" s="54" t="s">
        <v>42</v>
      </c>
      <c r="T8" s="54" t="s">
        <v>43</v>
      </c>
    </row>
    <row r="9" spans="1:39" ht="23.25" x14ac:dyDescent="0.5">
      <c r="A9" s="48" t="s">
        <v>72</v>
      </c>
      <c r="B9" s="34">
        <v>90</v>
      </c>
      <c r="C9" s="34">
        <v>92</v>
      </c>
      <c r="D9" s="34">
        <v>98</v>
      </c>
      <c r="E9" s="34">
        <v>73</v>
      </c>
      <c r="F9" s="34">
        <v>110</v>
      </c>
      <c r="G9" s="34">
        <v>0</v>
      </c>
      <c r="H9" s="60">
        <v>0</v>
      </c>
      <c r="I9" s="34">
        <v>42.5</v>
      </c>
      <c r="J9" s="34">
        <v>80</v>
      </c>
      <c r="K9" s="34">
        <v>80</v>
      </c>
      <c r="L9" s="34">
        <v>80</v>
      </c>
      <c r="M9" s="36">
        <v>2.4</v>
      </c>
      <c r="N9" s="36">
        <v>2.2999999999999998</v>
      </c>
      <c r="O9" s="34">
        <v>50</v>
      </c>
      <c r="P9" s="34" t="s">
        <v>85</v>
      </c>
      <c r="Q9" s="37">
        <v>1572</v>
      </c>
      <c r="R9" s="34">
        <v>50</v>
      </c>
      <c r="S9" s="34" t="s">
        <v>85</v>
      </c>
      <c r="T9" s="37">
        <v>1572</v>
      </c>
    </row>
    <row r="10" spans="1:39" x14ac:dyDescent="0.35">
      <c r="A10" s="61" t="s">
        <v>73</v>
      </c>
      <c r="B10" s="59">
        <v>90</v>
      </c>
      <c r="C10" s="59">
        <v>91</v>
      </c>
      <c r="D10" s="59">
        <v>92</v>
      </c>
      <c r="E10" s="59">
        <v>70</v>
      </c>
      <c r="F10" s="59">
        <v>95</v>
      </c>
      <c r="G10" s="59" t="s">
        <v>85</v>
      </c>
      <c r="H10" s="59" t="s">
        <v>85</v>
      </c>
      <c r="I10" s="59">
        <v>42</v>
      </c>
      <c r="J10" s="59">
        <v>80</v>
      </c>
      <c r="K10" s="59">
        <v>72</v>
      </c>
      <c r="L10" s="59">
        <v>70</v>
      </c>
      <c r="M10" s="59">
        <v>3.4</v>
      </c>
      <c r="N10" s="59">
        <v>3.3</v>
      </c>
      <c r="O10" s="59" t="s">
        <v>85</v>
      </c>
      <c r="P10" s="59" t="s">
        <v>85</v>
      </c>
      <c r="Q10" s="59">
        <v>100</v>
      </c>
      <c r="R10" s="59" t="s">
        <v>85</v>
      </c>
      <c r="S10" s="59" t="s">
        <v>85</v>
      </c>
      <c r="T10" s="59">
        <v>100</v>
      </c>
    </row>
    <row r="11" spans="1:39" x14ac:dyDescent="0.35">
      <c r="A11" s="61" t="s">
        <v>74</v>
      </c>
      <c r="B11" s="57">
        <v>75</v>
      </c>
      <c r="C11" s="57">
        <v>90</v>
      </c>
      <c r="D11" s="63">
        <v>135</v>
      </c>
      <c r="E11" s="57">
        <v>73</v>
      </c>
      <c r="F11" s="57">
        <v>120</v>
      </c>
      <c r="G11" s="55" t="s">
        <v>85</v>
      </c>
      <c r="H11" s="55" t="s">
        <v>85</v>
      </c>
      <c r="I11" s="55" t="s">
        <v>85</v>
      </c>
      <c r="J11" s="55">
        <v>80</v>
      </c>
      <c r="K11" s="55">
        <v>45</v>
      </c>
      <c r="L11" s="55">
        <v>80</v>
      </c>
      <c r="M11" s="55">
        <v>2.8</v>
      </c>
      <c r="N11" s="55">
        <v>3.8</v>
      </c>
      <c r="O11" s="55" t="s">
        <v>85</v>
      </c>
      <c r="P11" s="55" t="s">
        <v>85</v>
      </c>
      <c r="Q11" s="55" t="s">
        <v>85</v>
      </c>
      <c r="R11" s="55"/>
      <c r="S11" s="55"/>
      <c r="T11" s="55">
        <v>320</v>
      </c>
    </row>
    <row r="12" spans="1:39" x14ac:dyDescent="0.35">
      <c r="A12" s="61" t="s">
        <v>75</v>
      </c>
      <c r="B12" s="55" t="s">
        <v>85</v>
      </c>
      <c r="C12" s="55" t="s">
        <v>85</v>
      </c>
      <c r="D12" s="55" t="s">
        <v>85</v>
      </c>
      <c r="E12" s="55">
        <v>70</v>
      </c>
      <c r="F12" s="55" t="s">
        <v>85</v>
      </c>
      <c r="G12" s="55" t="s">
        <v>85</v>
      </c>
      <c r="H12" s="55" t="s">
        <v>85</v>
      </c>
      <c r="I12" s="55">
        <v>34</v>
      </c>
      <c r="J12" s="55">
        <v>80</v>
      </c>
      <c r="K12" s="55">
        <v>70</v>
      </c>
      <c r="L12" s="55">
        <v>70</v>
      </c>
      <c r="M12" s="55">
        <v>3</v>
      </c>
      <c r="N12" s="55">
        <v>3</v>
      </c>
      <c r="O12" s="55">
        <v>0</v>
      </c>
      <c r="P12" s="55" t="s">
        <v>85</v>
      </c>
      <c r="Q12" s="56">
        <v>1497</v>
      </c>
      <c r="R12" s="55">
        <v>0</v>
      </c>
      <c r="S12" s="55" t="s">
        <v>85</v>
      </c>
      <c r="T12" s="55">
        <v>1525</v>
      </c>
    </row>
    <row r="13" spans="1:39" x14ac:dyDescent="0.35">
      <c r="A13" s="61" t="s">
        <v>76</v>
      </c>
      <c r="B13" s="59">
        <v>90</v>
      </c>
      <c r="C13" s="59">
        <v>94</v>
      </c>
      <c r="D13" s="59">
        <v>90</v>
      </c>
      <c r="E13" s="59">
        <v>75</v>
      </c>
      <c r="F13" s="59">
        <v>120</v>
      </c>
      <c r="G13" s="57">
        <v>0</v>
      </c>
      <c r="H13" s="57">
        <v>0</v>
      </c>
      <c r="I13" s="59">
        <v>35</v>
      </c>
      <c r="J13" s="59">
        <v>70</v>
      </c>
      <c r="K13" s="59">
        <v>70</v>
      </c>
      <c r="L13" s="59">
        <v>70</v>
      </c>
      <c r="M13" s="59">
        <v>3.2</v>
      </c>
      <c r="N13" s="59">
        <v>2.8</v>
      </c>
      <c r="O13" s="59">
        <v>8</v>
      </c>
      <c r="P13" s="57">
        <v>0</v>
      </c>
      <c r="Q13" s="55">
        <v>0</v>
      </c>
      <c r="R13" s="55">
        <v>0</v>
      </c>
      <c r="S13" s="55">
        <v>0</v>
      </c>
      <c r="T13" s="55">
        <v>0</v>
      </c>
    </row>
    <row r="14" spans="1:39" x14ac:dyDescent="0.35">
      <c r="A14" s="61" t="s">
        <v>77</v>
      </c>
      <c r="B14" s="59">
        <v>80</v>
      </c>
      <c r="C14" s="59">
        <v>90.5</v>
      </c>
      <c r="D14" s="59">
        <v>100</v>
      </c>
      <c r="E14" s="59">
        <v>72</v>
      </c>
      <c r="F14" s="59">
        <v>120</v>
      </c>
      <c r="G14" s="59">
        <v>115</v>
      </c>
      <c r="H14" s="59">
        <v>0</v>
      </c>
      <c r="I14" s="59">
        <v>34.33</v>
      </c>
      <c r="J14" s="59" t="s">
        <v>96</v>
      </c>
      <c r="K14" s="59">
        <v>0</v>
      </c>
      <c r="L14" s="59">
        <v>70</v>
      </c>
      <c r="M14" s="59">
        <v>3.1</v>
      </c>
      <c r="N14" s="59">
        <v>3</v>
      </c>
      <c r="O14" s="59">
        <f t="shared" ref="O14:T14" si="0">SUM(O4:O13)</f>
        <v>58</v>
      </c>
      <c r="P14" s="59">
        <f t="shared" si="0"/>
        <v>0</v>
      </c>
      <c r="Q14" s="59">
        <f t="shared" si="0"/>
        <v>3169</v>
      </c>
      <c r="R14" s="59">
        <f t="shared" si="0"/>
        <v>50</v>
      </c>
      <c r="S14" s="59">
        <f t="shared" si="0"/>
        <v>0</v>
      </c>
      <c r="T14" s="59">
        <f t="shared" si="0"/>
        <v>3517</v>
      </c>
    </row>
    <row r="15" spans="1:39" x14ac:dyDescent="0.35">
      <c r="A15" s="61" t="s">
        <v>78</v>
      </c>
      <c r="B15" s="55">
        <v>80</v>
      </c>
      <c r="C15" s="55">
        <v>90</v>
      </c>
      <c r="D15" s="55">
        <v>90</v>
      </c>
      <c r="E15" s="55">
        <v>73.88</v>
      </c>
      <c r="F15" s="55">
        <v>120</v>
      </c>
      <c r="G15" s="55">
        <v>120</v>
      </c>
      <c r="H15" s="55" t="s">
        <v>85</v>
      </c>
      <c r="I15" s="55" t="s">
        <v>85</v>
      </c>
      <c r="J15" s="55">
        <v>80</v>
      </c>
      <c r="K15" s="55">
        <v>85</v>
      </c>
      <c r="L15" s="55">
        <v>70</v>
      </c>
      <c r="M15" s="55">
        <v>4.08</v>
      </c>
      <c r="N15" s="55">
        <v>4.6500000000000004</v>
      </c>
      <c r="O15" s="55">
        <v>0</v>
      </c>
      <c r="P15" s="55">
        <v>0</v>
      </c>
      <c r="Q15" s="56">
        <v>0</v>
      </c>
      <c r="R15" s="55">
        <v>0</v>
      </c>
      <c r="S15" s="55">
        <v>0</v>
      </c>
      <c r="T15" s="55">
        <v>0</v>
      </c>
    </row>
    <row r="16" spans="1:39" x14ac:dyDescent="0.35">
      <c r="A16" s="61" t="s">
        <v>79</v>
      </c>
      <c r="B16" s="57">
        <v>80</v>
      </c>
      <c r="C16" s="57">
        <v>88</v>
      </c>
      <c r="D16" s="57">
        <v>100</v>
      </c>
      <c r="E16" s="57">
        <v>74</v>
      </c>
      <c r="F16" s="57">
        <v>115</v>
      </c>
      <c r="G16" s="57" t="s">
        <v>85</v>
      </c>
      <c r="H16" s="57" t="s">
        <v>85</v>
      </c>
      <c r="I16" s="57">
        <f ca="1">-I16</f>
        <v>0</v>
      </c>
      <c r="J16" s="57">
        <v>80</v>
      </c>
      <c r="K16" s="57">
        <v>70</v>
      </c>
      <c r="L16" s="57">
        <v>70</v>
      </c>
      <c r="M16" s="57">
        <v>3.3</v>
      </c>
      <c r="N16" s="57">
        <v>3.2</v>
      </c>
      <c r="O16" s="55" t="s">
        <v>85</v>
      </c>
      <c r="P16" s="57" t="s">
        <v>85</v>
      </c>
      <c r="Q16" s="55" t="s">
        <v>85</v>
      </c>
      <c r="R16" s="55" t="s">
        <v>85</v>
      </c>
      <c r="S16" s="55" t="s">
        <v>85</v>
      </c>
      <c r="T16" s="55" t="s">
        <v>85</v>
      </c>
    </row>
    <row r="17" spans="1:20" x14ac:dyDescent="0.35">
      <c r="A17" s="61" t="s">
        <v>80</v>
      </c>
      <c r="B17" s="55">
        <v>95</v>
      </c>
      <c r="C17" s="55">
        <v>95</v>
      </c>
      <c r="D17" s="55">
        <v>100</v>
      </c>
      <c r="E17" s="55">
        <v>72</v>
      </c>
      <c r="F17" s="55">
        <v>120</v>
      </c>
      <c r="G17" s="55" t="s">
        <v>85</v>
      </c>
      <c r="H17" s="55" t="s">
        <v>85</v>
      </c>
      <c r="I17" s="55" t="s">
        <v>85</v>
      </c>
      <c r="J17" s="55">
        <v>100</v>
      </c>
      <c r="K17" s="55">
        <v>90</v>
      </c>
      <c r="L17" s="55">
        <v>90</v>
      </c>
      <c r="M17" s="55">
        <v>3.5</v>
      </c>
      <c r="N17" s="55" t="s">
        <v>85</v>
      </c>
      <c r="O17" s="55">
        <v>0</v>
      </c>
      <c r="P17" s="55">
        <v>0</v>
      </c>
      <c r="Q17" s="56">
        <v>0</v>
      </c>
      <c r="R17" s="55">
        <v>0</v>
      </c>
      <c r="S17" s="55">
        <v>0</v>
      </c>
      <c r="T17" s="55">
        <v>0</v>
      </c>
    </row>
    <row r="18" spans="1:20" x14ac:dyDescent="0.35">
      <c r="A18" s="61" t="s">
        <v>81</v>
      </c>
      <c r="B18" s="57">
        <v>100</v>
      </c>
      <c r="C18" s="57">
        <v>90</v>
      </c>
      <c r="D18" s="57">
        <v>130</v>
      </c>
      <c r="E18" s="57">
        <v>67</v>
      </c>
      <c r="F18" s="57"/>
      <c r="G18" s="57">
        <v>0</v>
      </c>
      <c r="H18" s="57">
        <v>70</v>
      </c>
      <c r="I18" s="57"/>
      <c r="J18" s="57">
        <v>80</v>
      </c>
      <c r="K18" s="57">
        <v>80</v>
      </c>
      <c r="L18" s="57">
        <v>100</v>
      </c>
      <c r="M18" s="57">
        <v>3</v>
      </c>
      <c r="N18" s="57" t="s">
        <v>87</v>
      </c>
      <c r="O18" s="57" t="s">
        <v>85</v>
      </c>
      <c r="P18" s="57" t="s">
        <v>85</v>
      </c>
      <c r="Q18" s="57">
        <v>0</v>
      </c>
      <c r="R18" s="57" t="s">
        <v>85</v>
      </c>
      <c r="S18" s="57" t="s">
        <v>85</v>
      </c>
      <c r="T18" s="57">
        <v>0</v>
      </c>
    </row>
    <row r="19" spans="1:20" ht="23.25" x14ac:dyDescent="0.5">
      <c r="A19" s="62" t="s">
        <v>82</v>
      </c>
      <c r="B19" s="30" t="s">
        <v>84</v>
      </c>
      <c r="C19" s="30" t="s">
        <v>84</v>
      </c>
      <c r="D19" s="30" t="s">
        <v>84</v>
      </c>
      <c r="E19" s="30">
        <v>72</v>
      </c>
      <c r="F19" s="30" t="s">
        <v>84</v>
      </c>
      <c r="G19" s="30" t="s">
        <v>84</v>
      </c>
      <c r="H19" s="30">
        <v>33</v>
      </c>
      <c r="I19" s="30">
        <v>40.5</v>
      </c>
      <c r="J19" s="30">
        <v>68</v>
      </c>
      <c r="K19" s="30" t="s">
        <v>84</v>
      </c>
      <c r="L19" s="30" t="s">
        <v>84</v>
      </c>
      <c r="M19" s="30">
        <v>2.6</v>
      </c>
      <c r="N19" s="30" t="s">
        <v>84</v>
      </c>
      <c r="O19" s="30">
        <v>0</v>
      </c>
      <c r="P19" s="30">
        <v>0</v>
      </c>
      <c r="Q19" s="30">
        <v>30</v>
      </c>
      <c r="R19" s="30">
        <v>0</v>
      </c>
      <c r="S19" s="30">
        <v>0</v>
      </c>
      <c r="T19" s="30">
        <v>30</v>
      </c>
    </row>
    <row r="20" spans="1:20" ht="23.25" hidden="1" x14ac:dyDescent="0.5">
      <c r="A20" s="48" t="s">
        <v>28</v>
      </c>
      <c r="B20" s="34">
        <f>SUM(B9:B18)</f>
        <v>780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s="1" customFormat="1" x14ac:dyDescent="0.35">
      <c r="A21" s="28" t="s">
        <v>59</v>
      </c>
      <c r="B21" s="29">
        <f>B20/10</f>
        <v>78</v>
      </c>
      <c r="C21" s="29">
        <f>856/9</f>
        <v>95.111111111111114</v>
      </c>
      <c r="D21" s="29">
        <f>933/9</f>
        <v>103.66666666666667</v>
      </c>
      <c r="E21" s="29">
        <f>777/11</f>
        <v>70.63636363636364</v>
      </c>
      <c r="F21" s="29">
        <f>923/8</f>
        <v>115.375</v>
      </c>
      <c r="G21" s="29">
        <v>115</v>
      </c>
      <c r="H21" s="29">
        <f>103/2</f>
        <v>51.5</v>
      </c>
      <c r="I21" s="29">
        <f>227/6</f>
        <v>37.833333333333336</v>
      </c>
      <c r="J21" s="29">
        <f>853/11</f>
        <v>77.545454545454547</v>
      </c>
      <c r="K21" s="29">
        <f>655/9</f>
        <v>72.777777777777771</v>
      </c>
      <c r="L21" s="29">
        <f>765/10</f>
        <v>76.5</v>
      </c>
      <c r="M21" s="29">
        <f>33.3/11</f>
        <v>3.0272727272727269</v>
      </c>
      <c r="N21" s="29">
        <f>25.5/9</f>
        <v>2.8333333333333335</v>
      </c>
      <c r="O21" s="47">
        <v>92</v>
      </c>
      <c r="P21" s="33"/>
      <c r="Q21" s="29">
        <v>7114</v>
      </c>
      <c r="R21" s="29">
        <v>92</v>
      </c>
      <c r="S21" s="29"/>
      <c r="T21" s="29">
        <v>7712</v>
      </c>
    </row>
    <row r="22" spans="1:20" x14ac:dyDescent="0.35">
      <c r="A22" s="1" t="s">
        <v>64</v>
      </c>
    </row>
    <row r="23" spans="1:20" x14ac:dyDescent="0.35">
      <c r="A23" s="2" t="s">
        <v>60</v>
      </c>
    </row>
    <row r="24" spans="1:20" x14ac:dyDescent="0.35">
      <c r="A24" s="2" t="s">
        <v>67</v>
      </c>
    </row>
    <row r="25" spans="1:20" x14ac:dyDescent="0.35">
      <c r="A25" s="2" t="s">
        <v>68</v>
      </c>
    </row>
    <row r="26" spans="1:20" x14ac:dyDescent="0.35">
      <c r="A26" s="2" t="s">
        <v>61</v>
      </c>
    </row>
    <row r="27" spans="1:20" x14ac:dyDescent="0.35">
      <c r="A27" s="2" t="s">
        <v>62</v>
      </c>
    </row>
    <row r="28" spans="1:20" x14ac:dyDescent="0.35">
      <c r="A28" s="2" t="s">
        <v>66</v>
      </c>
    </row>
    <row r="29" spans="1:20" x14ac:dyDescent="0.35">
      <c r="A29" s="2" t="s">
        <v>71</v>
      </c>
    </row>
    <row r="30" spans="1:20" x14ac:dyDescent="0.35">
      <c r="N30" s="18"/>
    </row>
    <row r="31" spans="1:20" x14ac:dyDescent="0.35">
      <c r="N31" s="18"/>
      <c r="O31" s="18" t="s">
        <v>11</v>
      </c>
    </row>
    <row r="32" spans="1:20" x14ac:dyDescent="0.35">
      <c r="N32" s="18"/>
      <c r="O32" s="18" t="s">
        <v>12</v>
      </c>
    </row>
    <row r="33" spans="14:15" x14ac:dyDescent="0.35">
      <c r="N33" s="18"/>
      <c r="O33" s="18" t="s">
        <v>13</v>
      </c>
    </row>
    <row r="34" spans="14:15" x14ac:dyDescent="0.35">
      <c r="O34" s="18" t="s">
        <v>35</v>
      </c>
    </row>
  </sheetData>
  <mergeCells count="10">
    <mergeCell ref="S1:T1"/>
    <mergeCell ref="A2:T2"/>
    <mergeCell ref="A3:T3"/>
    <mergeCell ref="A4:T4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zoomScale="87" zoomScaleNormal="87" workbookViewId="0">
      <selection sqref="A1:XFD1048576"/>
    </sheetView>
  </sheetViews>
  <sheetFormatPr defaultRowHeight="21" x14ac:dyDescent="0.35"/>
  <cols>
    <col min="1" max="1" width="14" style="2" customWidth="1"/>
    <col min="2" max="2" width="8" style="2" customWidth="1"/>
    <col min="3" max="3" width="8.125" style="2" customWidth="1"/>
    <col min="4" max="4" width="8" style="2" customWidth="1"/>
    <col min="5" max="5" width="7.75" style="2" customWidth="1"/>
    <col min="6" max="6" width="8.25" style="2" customWidth="1"/>
    <col min="7" max="7" width="8.125" style="2" customWidth="1"/>
    <col min="8" max="8" width="6.875" style="2" customWidth="1"/>
    <col min="9" max="9" width="10" style="2" customWidth="1"/>
    <col min="10" max="10" width="9.25" style="2" customWidth="1"/>
    <col min="11" max="12" width="7.75" style="2" customWidth="1"/>
    <col min="13" max="14" width="10.375" style="2" customWidth="1"/>
    <col min="15" max="15" width="4.5" style="2" customWidth="1"/>
    <col min="16" max="16" width="8.625" style="2" customWidth="1"/>
    <col min="17" max="17" width="9.75" style="2" customWidth="1"/>
    <col min="18" max="19" width="8.625" style="2" customWidth="1"/>
    <col min="20" max="20" width="9.625" style="2" customWidth="1"/>
    <col min="21" max="39" width="7.5" style="2" customWidth="1"/>
    <col min="40" max="16384" width="9" style="2"/>
  </cols>
  <sheetData>
    <row r="1" spans="1:39" ht="21.75" thickBot="1" x14ac:dyDescent="0.4">
      <c r="C1" s="3"/>
      <c r="D1" s="3"/>
      <c r="E1" s="3"/>
      <c r="F1" s="3"/>
      <c r="G1" s="3"/>
      <c r="H1" s="3"/>
      <c r="I1" s="3"/>
      <c r="J1" s="3"/>
      <c r="K1" s="3"/>
      <c r="L1" s="3"/>
      <c r="S1" s="101" t="s">
        <v>37</v>
      </c>
      <c r="T1" s="10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6.25" x14ac:dyDescent="0.4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6.25" x14ac:dyDescent="0.4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6.25" x14ac:dyDescent="0.4">
      <c r="A4" s="110" t="s">
        <v>97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3.75" customHeight="1" x14ac:dyDescent="0.35"/>
    <row r="6" spans="1:39" x14ac:dyDescent="0.35">
      <c r="A6" s="103" t="s">
        <v>38</v>
      </c>
      <c r="B6" s="106" t="s">
        <v>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9" t="s">
        <v>63</v>
      </c>
      <c r="P6" s="109"/>
      <c r="Q6" s="109"/>
      <c r="R6" s="109"/>
      <c r="S6" s="109"/>
      <c r="T6" s="109"/>
    </row>
    <row r="7" spans="1:39" x14ac:dyDescent="0.35">
      <c r="A7" s="104"/>
      <c r="B7" s="22" t="s">
        <v>40</v>
      </c>
      <c r="C7" s="22" t="s">
        <v>41</v>
      </c>
      <c r="D7" s="22" t="s">
        <v>42</v>
      </c>
      <c r="E7" s="22" t="s">
        <v>43</v>
      </c>
      <c r="F7" s="22" t="s">
        <v>44</v>
      </c>
      <c r="G7" s="22" t="s">
        <v>45</v>
      </c>
      <c r="H7" s="106" t="s">
        <v>46</v>
      </c>
      <c r="I7" s="108"/>
      <c r="J7" s="22" t="s">
        <v>47</v>
      </c>
      <c r="K7" s="22" t="s">
        <v>48</v>
      </c>
      <c r="L7" s="22" t="s">
        <v>49</v>
      </c>
      <c r="M7" s="22" t="s">
        <v>50</v>
      </c>
      <c r="N7" s="22" t="s">
        <v>51</v>
      </c>
      <c r="O7" s="109" t="s">
        <v>52</v>
      </c>
      <c r="P7" s="109"/>
      <c r="Q7" s="109"/>
      <c r="R7" s="109" t="s">
        <v>53</v>
      </c>
      <c r="S7" s="109"/>
      <c r="T7" s="109"/>
    </row>
    <row r="8" spans="1:39" x14ac:dyDescent="0.35">
      <c r="A8" s="105"/>
      <c r="B8" s="23" t="s">
        <v>54</v>
      </c>
      <c r="C8" s="23" t="s">
        <v>54</v>
      </c>
      <c r="D8" s="23" t="s">
        <v>54</v>
      </c>
      <c r="E8" s="23" t="s">
        <v>54</v>
      </c>
      <c r="F8" s="23" t="s">
        <v>54</v>
      </c>
      <c r="G8" s="23" t="s">
        <v>54</v>
      </c>
      <c r="H8" s="23" t="s">
        <v>55</v>
      </c>
      <c r="I8" s="23" t="s">
        <v>56</v>
      </c>
      <c r="J8" s="24" t="s">
        <v>54</v>
      </c>
      <c r="K8" s="23" t="s">
        <v>54</v>
      </c>
      <c r="L8" s="23" t="s">
        <v>54</v>
      </c>
      <c r="M8" s="23" t="s">
        <v>57</v>
      </c>
      <c r="N8" s="23" t="s">
        <v>57</v>
      </c>
      <c r="O8" s="58" t="s">
        <v>58</v>
      </c>
      <c r="P8" s="58" t="s">
        <v>42</v>
      </c>
      <c r="Q8" s="58" t="s">
        <v>43</v>
      </c>
      <c r="R8" s="58" t="s">
        <v>58</v>
      </c>
      <c r="S8" s="58" t="s">
        <v>42</v>
      </c>
      <c r="T8" s="58" t="s">
        <v>43</v>
      </c>
    </row>
    <row r="9" spans="1:39" x14ac:dyDescent="0.35">
      <c r="A9" s="48" t="s">
        <v>72</v>
      </c>
      <c r="B9" s="59">
        <v>90</v>
      </c>
      <c r="C9" s="59">
        <v>92</v>
      </c>
      <c r="D9" s="59">
        <v>98</v>
      </c>
      <c r="E9" s="59">
        <v>74</v>
      </c>
      <c r="F9" s="59">
        <v>110</v>
      </c>
      <c r="G9" s="59">
        <v>0</v>
      </c>
      <c r="H9" s="59">
        <v>0</v>
      </c>
      <c r="I9" s="59">
        <v>42.5</v>
      </c>
      <c r="J9" s="59">
        <v>80</v>
      </c>
      <c r="K9" s="59">
        <v>80</v>
      </c>
      <c r="L9" s="59">
        <v>80</v>
      </c>
      <c r="M9" s="59">
        <v>2.4</v>
      </c>
      <c r="N9" s="59">
        <v>2.2999999999999998</v>
      </c>
      <c r="O9" s="59">
        <v>54</v>
      </c>
      <c r="P9" s="59" t="s">
        <v>85</v>
      </c>
      <c r="Q9" s="59">
        <v>2222</v>
      </c>
      <c r="R9" s="59">
        <v>54</v>
      </c>
      <c r="S9" s="59" t="s">
        <v>85</v>
      </c>
      <c r="T9" s="59">
        <v>2222</v>
      </c>
    </row>
    <row r="10" spans="1:39" x14ac:dyDescent="0.35">
      <c r="A10" s="61" t="s">
        <v>73</v>
      </c>
      <c r="B10" s="59">
        <v>90</v>
      </c>
      <c r="C10" s="59">
        <v>90</v>
      </c>
      <c r="D10" s="59">
        <v>91</v>
      </c>
      <c r="E10" s="59">
        <v>72</v>
      </c>
      <c r="F10" s="59">
        <v>93</v>
      </c>
      <c r="G10" s="59" t="s">
        <v>85</v>
      </c>
      <c r="H10" s="59" t="s">
        <v>85</v>
      </c>
      <c r="I10" s="59">
        <v>42</v>
      </c>
      <c r="J10" s="59">
        <v>80</v>
      </c>
      <c r="K10" s="59">
        <v>71</v>
      </c>
      <c r="L10" s="59">
        <v>72</v>
      </c>
      <c r="M10" s="59">
        <v>3.5</v>
      </c>
      <c r="N10" s="59">
        <v>3.4</v>
      </c>
      <c r="O10" s="59" t="s">
        <v>85</v>
      </c>
      <c r="P10" s="59" t="s">
        <v>85</v>
      </c>
      <c r="Q10" s="59">
        <v>110</v>
      </c>
      <c r="R10" s="59" t="s">
        <v>85</v>
      </c>
      <c r="S10" s="59" t="s">
        <v>85</v>
      </c>
      <c r="T10" s="59">
        <v>110</v>
      </c>
    </row>
    <row r="11" spans="1:39" x14ac:dyDescent="0.35">
      <c r="A11" s="61" t="s">
        <v>74</v>
      </c>
      <c r="B11" s="57">
        <v>75</v>
      </c>
      <c r="C11" s="57">
        <v>90</v>
      </c>
      <c r="D11" s="63">
        <v>135</v>
      </c>
      <c r="E11" s="57">
        <v>75</v>
      </c>
      <c r="F11" s="57">
        <v>120</v>
      </c>
      <c r="G11" s="55" t="s">
        <v>85</v>
      </c>
      <c r="H11" s="55" t="s">
        <v>85</v>
      </c>
      <c r="I11" s="55" t="s">
        <v>85</v>
      </c>
      <c r="J11" s="55">
        <v>80</v>
      </c>
      <c r="K11" s="55">
        <v>45</v>
      </c>
      <c r="L11" s="55">
        <v>80</v>
      </c>
      <c r="M11" s="55">
        <v>2.8</v>
      </c>
      <c r="N11" s="55">
        <v>3.8</v>
      </c>
      <c r="O11" s="55" t="s">
        <v>85</v>
      </c>
      <c r="P11" s="55" t="s">
        <v>85</v>
      </c>
      <c r="Q11" s="55" t="s">
        <v>85</v>
      </c>
      <c r="R11" s="55"/>
      <c r="S11" s="55"/>
      <c r="T11" s="55">
        <v>460</v>
      </c>
    </row>
    <row r="12" spans="1:39" x14ac:dyDescent="0.35">
      <c r="A12" s="61" t="s">
        <v>75</v>
      </c>
      <c r="B12" s="55" t="s">
        <v>85</v>
      </c>
      <c r="C12" s="55" t="s">
        <v>85</v>
      </c>
      <c r="D12" s="55" t="s">
        <v>85</v>
      </c>
      <c r="E12" s="55">
        <v>75</v>
      </c>
      <c r="F12" s="55" t="s">
        <v>85</v>
      </c>
      <c r="G12" s="55" t="s">
        <v>85</v>
      </c>
      <c r="H12" s="55" t="s">
        <v>85</v>
      </c>
      <c r="I12" s="55">
        <v>34</v>
      </c>
      <c r="J12" s="55">
        <v>75</v>
      </c>
      <c r="K12" s="55">
        <v>70</v>
      </c>
      <c r="L12" s="55">
        <v>70</v>
      </c>
      <c r="M12" s="55">
        <v>3</v>
      </c>
      <c r="N12" s="55">
        <v>3.3</v>
      </c>
      <c r="O12" s="55">
        <v>0</v>
      </c>
      <c r="P12" s="55" t="s">
        <v>85</v>
      </c>
      <c r="Q12" s="56">
        <v>1537</v>
      </c>
      <c r="R12" s="55">
        <v>0</v>
      </c>
      <c r="S12" s="55" t="s">
        <v>85</v>
      </c>
      <c r="T12" s="55">
        <v>1595</v>
      </c>
    </row>
    <row r="13" spans="1:39" x14ac:dyDescent="0.35">
      <c r="A13" s="61" t="s">
        <v>76</v>
      </c>
      <c r="B13" s="59">
        <v>90</v>
      </c>
      <c r="C13" s="59">
        <v>85</v>
      </c>
      <c r="D13" s="59">
        <v>90</v>
      </c>
      <c r="E13" s="59">
        <v>72</v>
      </c>
      <c r="F13" s="59">
        <v>115</v>
      </c>
      <c r="G13" s="57">
        <v>0</v>
      </c>
      <c r="H13" s="57">
        <v>0</v>
      </c>
      <c r="I13" s="59">
        <v>35</v>
      </c>
      <c r="J13" s="59">
        <v>70</v>
      </c>
      <c r="K13" s="59">
        <v>70</v>
      </c>
      <c r="L13" s="59">
        <v>70</v>
      </c>
      <c r="M13" s="59">
        <v>3</v>
      </c>
      <c r="N13" s="59">
        <v>2.8</v>
      </c>
      <c r="O13" s="55" t="s">
        <v>84</v>
      </c>
      <c r="P13" s="57">
        <v>0</v>
      </c>
      <c r="Q13" s="55">
        <v>240</v>
      </c>
      <c r="R13" s="55">
        <v>0</v>
      </c>
      <c r="S13" s="55">
        <v>0</v>
      </c>
      <c r="T13" s="55">
        <v>240</v>
      </c>
    </row>
    <row r="14" spans="1:39" x14ac:dyDescent="0.35">
      <c r="A14" s="61" t="s">
        <v>77</v>
      </c>
      <c r="B14" s="59">
        <v>80</v>
      </c>
      <c r="C14" s="59">
        <v>91</v>
      </c>
      <c r="D14" s="59">
        <v>100</v>
      </c>
      <c r="E14" s="59">
        <v>71</v>
      </c>
      <c r="F14" s="59">
        <v>120</v>
      </c>
      <c r="G14" s="59">
        <v>115</v>
      </c>
      <c r="H14" s="59">
        <v>0</v>
      </c>
      <c r="I14" s="59">
        <v>34.33</v>
      </c>
      <c r="J14" s="59">
        <v>70</v>
      </c>
      <c r="K14" s="59">
        <v>0</v>
      </c>
      <c r="L14" s="59">
        <v>70</v>
      </c>
      <c r="M14" s="59">
        <v>3.1</v>
      </c>
      <c r="N14" s="59">
        <v>3</v>
      </c>
      <c r="O14" s="59">
        <f t="shared" ref="O14:T14" si="0">SUM(O4:O13)</f>
        <v>54</v>
      </c>
      <c r="P14" s="59">
        <f t="shared" si="0"/>
        <v>0</v>
      </c>
      <c r="Q14" s="59">
        <f t="shared" si="0"/>
        <v>4109</v>
      </c>
      <c r="R14" s="59">
        <f t="shared" si="0"/>
        <v>54</v>
      </c>
      <c r="S14" s="59">
        <f t="shared" si="0"/>
        <v>0</v>
      </c>
      <c r="T14" s="59">
        <f t="shared" si="0"/>
        <v>4627</v>
      </c>
    </row>
    <row r="15" spans="1:39" x14ac:dyDescent="0.35">
      <c r="A15" s="61" t="s">
        <v>78</v>
      </c>
      <c r="B15" s="64">
        <v>80</v>
      </c>
      <c r="C15" s="64">
        <v>90</v>
      </c>
      <c r="D15" s="64">
        <v>90</v>
      </c>
      <c r="E15" s="64">
        <v>74</v>
      </c>
      <c r="F15" s="64">
        <v>120</v>
      </c>
      <c r="G15" s="64">
        <v>120</v>
      </c>
      <c r="H15" s="64" t="s">
        <v>85</v>
      </c>
      <c r="I15" s="64" t="s">
        <v>85</v>
      </c>
      <c r="J15" s="64">
        <v>80</v>
      </c>
      <c r="K15" s="64">
        <v>90</v>
      </c>
      <c r="L15" s="64">
        <v>80</v>
      </c>
      <c r="M15" s="64">
        <v>4.5</v>
      </c>
      <c r="N15" s="64">
        <v>4.8</v>
      </c>
      <c r="O15" s="64">
        <v>0</v>
      </c>
      <c r="P15" s="64">
        <v>0</v>
      </c>
      <c r="Q15" s="65">
        <v>0</v>
      </c>
      <c r="R15" s="64">
        <v>0</v>
      </c>
      <c r="S15" s="64">
        <v>0</v>
      </c>
      <c r="T15" s="64">
        <v>0</v>
      </c>
    </row>
    <row r="16" spans="1:39" x14ac:dyDescent="0.35">
      <c r="A16" s="61" t="s">
        <v>79</v>
      </c>
      <c r="B16" s="57">
        <v>80</v>
      </c>
      <c r="C16" s="57">
        <v>90</v>
      </c>
      <c r="D16" s="57">
        <v>100</v>
      </c>
      <c r="E16" s="57">
        <v>72</v>
      </c>
      <c r="F16" s="57">
        <v>110</v>
      </c>
      <c r="G16" s="57" t="s">
        <v>85</v>
      </c>
      <c r="H16" s="57" t="s">
        <v>85</v>
      </c>
      <c r="I16" s="57">
        <f ca="1">-I16</f>
        <v>0</v>
      </c>
      <c r="J16" s="57">
        <v>80</v>
      </c>
      <c r="K16" s="57">
        <v>70</v>
      </c>
      <c r="L16" s="57">
        <v>70</v>
      </c>
      <c r="M16" s="57">
        <v>3.3</v>
      </c>
      <c r="N16" s="57">
        <v>3.2</v>
      </c>
      <c r="O16" s="55" t="s">
        <v>85</v>
      </c>
      <c r="P16" s="57" t="s">
        <v>85</v>
      </c>
      <c r="Q16" s="55" t="s">
        <v>85</v>
      </c>
      <c r="R16" s="55" t="s">
        <v>85</v>
      </c>
      <c r="S16" s="55" t="s">
        <v>85</v>
      </c>
      <c r="T16" s="55" t="s">
        <v>85</v>
      </c>
    </row>
    <row r="17" spans="1:20" x14ac:dyDescent="0.35">
      <c r="A17" s="61" t="s">
        <v>80</v>
      </c>
      <c r="B17" s="64">
        <v>90</v>
      </c>
      <c r="C17" s="64">
        <v>95</v>
      </c>
      <c r="D17" s="64">
        <v>100</v>
      </c>
      <c r="E17" s="64">
        <v>72</v>
      </c>
      <c r="F17" s="64">
        <v>120</v>
      </c>
      <c r="G17" s="64" t="s">
        <v>85</v>
      </c>
      <c r="H17" s="64" t="s">
        <v>85</v>
      </c>
      <c r="I17" s="64" t="s">
        <v>85</v>
      </c>
      <c r="J17" s="64">
        <v>100</v>
      </c>
      <c r="K17" s="64">
        <v>90</v>
      </c>
      <c r="L17" s="64">
        <v>90</v>
      </c>
      <c r="M17" s="64">
        <v>3.5</v>
      </c>
      <c r="N17" s="64" t="s">
        <v>85</v>
      </c>
      <c r="O17" s="64">
        <v>0</v>
      </c>
      <c r="P17" s="64">
        <v>0</v>
      </c>
      <c r="Q17" s="65">
        <v>0</v>
      </c>
      <c r="R17" s="64">
        <v>0</v>
      </c>
      <c r="S17" s="64">
        <v>0</v>
      </c>
      <c r="T17" s="64">
        <v>0</v>
      </c>
    </row>
    <row r="18" spans="1:20" x14ac:dyDescent="0.35">
      <c r="A18" s="61" t="s">
        <v>81</v>
      </c>
      <c r="B18" s="57">
        <v>90</v>
      </c>
      <c r="C18" s="57">
        <v>110</v>
      </c>
      <c r="D18" s="57">
        <v>130</v>
      </c>
      <c r="E18" s="57">
        <v>75</v>
      </c>
      <c r="F18" s="57"/>
      <c r="G18" s="57">
        <v>0</v>
      </c>
      <c r="H18" s="57"/>
      <c r="I18" s="57"/>
      <c r="J18" s="57">
        <v>75</v>
      </c>
      <c r="K18" s="57">
        <v>80</v>
      </c>
      <c r="L18" s="57">
        <v>100</v>
      </c>
      <c r="M18" s="57">
        <v>3</v>
      </c>
      <c r="N18" s="57" t="s">
        <v>87</v>
      </c>
      <c r="O18" s="57"/>
      <c r="P18" s="57" t="s">
        <v>85</v>
      </c>
      <c r="Q18" s="57">
        <v>0</v>
      </c>
      <c r="R18" s="57" t="s">
        <v>85</v>
      </c>
      <c r="S18" s="57" t="s">
        <v>85</v>
      </c>
      <c r="T18" s="57">
        <v>0</v>
      </c>
    </row>
    <row r="19" spans="1:20" x14ac:dyDescent="0.35">
      <c r="A19" s="62" t="s">
        <v>82</v>
      </c>
      <c r="B19" s="57" t="s">
        <v>84</v>
      </c>
      <c r="C19" s="57" t="s">
        <v>84</v>
      </c>
      <c r="D19" s="57" t="s">
        <v>84</v>
      </c>
      <c r="E19" s="57">
        <v>72</v>
      </c>
      <c r="F19" s="57" t="s">
        <v>84</v>
      </c>
      <c r="G19" s="57" t="s">
        <v>84</v>
      </c>
      <c r="H19" s="57">
        <v>33</v>
      </c>
      <c r="I19" s="57">
        <v>40.5</v>
      </c>
      <c r="J19" s="57">
        <v>68</v>
      </c>
      <c r="K19" s="57" t="s">
        <v>84</v>
      </c>
      <c r="L19" s="57" t="s">
        <v>84</v>
      </c>
      <c r="M19" s="57">
        <v>2.6</v>
      </c>
      <c r="N19" s="57" t="s">
        <v>84</v>
      </c>
      <c r="O19" s="57">
        <v>0</v>
      </c>
      <c r="P19" s="57">
        <v>0</v>
      </c>
      <c r="Q19" s="57">
        <v>30</v>
      </c>
      <c r="R19" s="57">
        <v>0</v>
      </c>
      <c r="S19" s="57">
        <v>0</v>
      </c>
      <c r="T19" s="57">
        <v>30</v>
      </c>
    </row>
    <row r="20" spans="1:20" ht="23.25" hidden="1" x14ac:dyDescent="0.5">
      <c r="A20" s="48" t="s">
        <v>28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s="1" customFormat="1" x14ac:dyDescent="0.35">
      <c r="A21" s="28" t="s">
        <v>59</v>
      </c>
      <c r="B21" s="29">
        <v>85</v>
      </c>
      <c r="C21" s="29">
        <f>856/9</f>
        <v>95.111111111111114</v>
      </c>
      <c r="D21" s="29">
        <f>933/9</f>
        <v>103.66666666666667</v>
      </c>
      <c r="E21" s="29">
        <f>777/11</f>
        <v>70.63636363636364</v>
      </c>
      <c r="F21" s="29">
        <f>923/8</f>
        <v>115.375</v>
      </c>
      <c r="G21" s="29">
        <v>115</v>
      </c>
      <c r="H21" s="29">
        <f>103/2</f>
        <v>51.5</v>
      </c>
      <c r="I21" s="29">
        <f>227/6</f>
        <v>37.833333333333336</v>
      </c>
      <c r="J21" s="29">
        <f>853/11</f>
        <v>77.545454545454547</v>
      </c>
      <c r="K21" s="29">
        <f>655/9</f>
        <v>72.777777777777771</v>
      </c>
      <c r="L21" s="29">
        <f>765/10</f>
        <v>76.5</v>
      </c>
      <c r="M21" s="29">
        <f>33.3/11</f>
        <v>3.0272727272727269</v>
      </c>
      <c r="N21" s="29">
        <f>25.5/9</f>
        <v>2.8333333333333335</v>
      </c>
      <c r="O21" s="47">
        <v>92</v>
      </c>
      <c r="P21" s="33"/>
      <c r="Q21" s="29">
        <v>7114</v>
      </c>
      <c r="R21" s="29">
        <v>92</v>
      </c>
      <c r="S21" s="29"/>
      <c r="T21" s="29">
        <v>7712</v>
      </c>
    </row>
    <row r="22" spans="1:20" x14ac:dyDescent="0.35">
      <c r="A22" s="1" t="s">
        <v>64</v>
      </c>
    </row>
    <row r="23" spans="1:20" x14ac:dyDescent="0.35">
      <c r="A23" s="2" t="s">
        <v>60</v>
      </c>
    </row>
    <row r="24" spans="1:20" x14ac:dyDescent="0.35">
      <c r="A24" s="2" t="s">
        <v>67</v>
      </c>
    </row>
    <row r="25" spans="1:20" x14ac:dyDescent="0.35">
      <c r="A25" s="2" t="s">
        <v>68</v>
      </c>
    </row>
    <row r="26" spans="1:20" x14ac:dyDescent="0.35">
      <c r="A26" s="2" t="s">
        <v>61</v>
      </c>
    </row>
    <row r="27" spans="1:20" x14ac:dyDescent="0.35">
      <c r="A27" s="2" t="s">
        <v>62</v>
      </c>
    </row>
    <row r="28" spans="1:20" x14ac:dyDescent="0.35">
      <c r="A28" s="2" t="s">
        <v>66</v>
      </c>
    </row>
    <row r="29" spans="1:20" x14ac:dyDescent="0.35">
      <c r="A29" s="2" t="s">
        <v>71</v>
      </c>
    </row>
    <row r="30" spans="1:20" x14ac:dyDescent="0.35">
      <c r="N30" s="18"/>
    </row>
    <row r="31" spans="1:20" x14ac:dyDescent="0.35">
      <c r="N31" s="18"/>
      <c r="O31" s="18" t="s">
        <v>11</v>
      </c>
    </row>
    <row r="32" spans="1:20" x14ac:dyDescent="0.35">
      <c r="N32" s="18"/>
      <c r="O32" s="18" t="s">
        <v>12</v>
      </c>
    </row>
    <row r="33" spans="14:15" x14ac:dyDescent="0.35">
      <c r="N33" s="18"/>
      <c r="O33" s="18" t="s">
        <v>13</v>
      </c>
    </row>
    <row r="34" spans="14:15" x14ac:dyDescent="0.35">
      <c r="O34" s="18" t="s">
        <v>35</v>
      </c>
    </row>
  </sheetData>
  <mergeCells count="10">
    <mergeCell ref="S1:T1"/>
    <mergeCell ref="A2:T2"/>
    <mergeCell ref="A3:T3"/>
    <mergeCell ref="A4:T4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ICT-Survey</vt:lpstr>
      <vt:lpstr>พ.ย.</vt:lpstr>
      <vt:lpstr>ธ.ค.</vt:lpstr>
      <vt:lpstr>ม.ค.</vt:lpstr>
      <vt:lpstr>กพ</vt:lpstr>
      <vt:lpstr>มี.ค.</vt:lpstr>
      <vt:lpstr>เม.ย</vt:lpstr>
      <vt:lpstr>พ.ค</vt:lpstr>
      <vt:lpstr>มิ.ย</vt:lpstr>
      <vt:lpstr>ต.ค</vt:lpstr>
      <vt:lpstr>พย</vt:lpstr>
      <vt:lpstr>ธ.ค</vt:lpstr>
      <vt:lpstr>1ม.ค.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</dc:creator>
  <cp:lastModifiedBy>user</cp:lastModifiedBy>
  <cp:lastPrinted>2020-01-08T03:26:34Z</cp:lastPrinted>
  <dcterms:created xsi:type="dcterms:W3CDTF">2017-10-27T08:26:57Z</dcterms:created>
  <dcterms:modified xsi:type="dcterms:W3CDTF">2020-01-27T08:11:18Z</dcterms:modified>
</cp:coreProperties>
</file>